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aradetic\Documents\"/>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3550" windowHeight="11445"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iterateDelta="1E-4"/>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266" i="5" l="1"/>
  <c r="E292" i="4" l="1"/>
  <c r="D247" i="5"/>
  <c r="E25" i="7"/>
  <c r="D25" i="7"/>
  <c r="E262" i="5"/>
  <c r="E263" i="5"/>
  <c r="E252" i="5"/>
  <c r="E264" i="5" l="1"/>
  <c r="E299" i="5"/>
  <c r="E302" i="5"/>
  <c r="E297" i="5"/>
  <c r="E271" i="5"/>
  <c r="E268" i="5"/>
  <c r="E287" i="5" l="1"/>
  <c r="E288" i="5"/>
  <c r="E188" i="5"/>
  <c r="E240" i="5"/>
  <c r="E241" i="5"/>
  <c r="E189" i="5"/>
  <c r="E179" i="5"/>
  <c r="E187" i="5"/>
  <c r="E151" i="5"/>
  <c r="E152" i="5"/>
  <c r="E72" i="5"/>
  <c r="E28" i="5"/>
  <c r="E50" i="5"/>
  <c r="E47" i="5"/>
  <c r="E25" i="5"/>
  <c r="E17" i="5"/>
  <c r="E16" i="5"/>
  <c r="E15" i="5"/>
  <c r="E14" i="5"/>
  <c r="D24" i="7" l="1"/>
  <c r="E93" i="4" l="1"/>
  <c r="E189" i="4"/>
  <c r="E186" i="4"/>
  <c r="E181" i="4"/>
  <c r="E165" i="4"/>
  <c r="E313" i="4" l="1"/>
  <c r="E314" i="4"/>
  <c r="E140" i="6" l="1"/>
  <c r="D103" i="8" l="1"/>
  <c r="D58" i="8"/>
  <c r="D35" i="8"/>
  <c r="D34" i="8"/>
  <c r="D16" i="8"/>
  <c r="D17" i="8"/>
  <c r="E132" i="6" l="1"/>
  <c r="E661" i="4"/>
  <c r="E694" i="4"/>
  <c r="E698" i="4"/>
  <c r="E117" i="4"/>
  <c r="E75" i="4"/>
  <c r="E76" i="4"/>
  <c r="E66" i="4"/>
  <c r="E60" i="4"/>
  <c r="E12" i="4"/>
  <c r="E9" i="4"/>
  <c r="E11" i="4"/>
  <c r="E10" i="4"/>
  <c r="D25" i="8" l="1"/>
  <c r="D7" i="8"/>
  <c r="D102" i="8"/>
  <c r="D10" i="8" l="1"/>
  <c r="E8" i="6" l="1"/>
  <c r="E7" i="6"/>
  <c r="E116" i="6"/>
  <c r="E128" i="6"/>
  <c r="E760" i="4" l="1"/>
  <c r="E710" i="4"/>
  <c r="E828" i="4"/>
  <c r="E823" i="4"/>
  <c r="E665" i="4" l="1"/>
  <c r="E664" i="4"/>
  <c r="E657" i="4"/>
  <c r="E410" i="4"/>
  <c r="E367" i="4"/>
  <c r="E365" i="4"/>
  <c r="E261" i="4"/>
  <c r="E260" i="4"/>
  <c r="E218" i="4"/>
  <c r="E193" i="4"/>
  <c r="E190" i="4"/>
  <c r="E179" i="4"/>
  <c r="E121" i="4"/>
  <c r="E111" i="4"/>
  <c r="E109" i="4"/>
  <c r="E94" i="4"/>
  <c r="E92" i="4"/>
  <c r="E61" i="4"/>
  <c r="D89" i="8"/>
  <c r="D88" i="8"/>
  <c r="D59" i="8"/>
  <c r="D56" i="8"/>
  <c r="D57" i="8"/>
  <c r="D94" i="8"/>
  <c r="D87" i="8" l="1"/>
  <c r="D61" i="8"/>
  <c r="D93" i="8"/>
  <c r="D104" i="8"/>
  <c r="D92" i="8"/>
  <c r="D91" i="8"/>
  <c r="D86" i="8"/>
  <c r="D81" i="8"/>
  <c r="D76" i="8"/>
  <c r="D28" i="8"/>
  <c r="D33" i="8"/>
  <c r="D27" i="8"/>
  <c r="D9" i="8"/>
  <c r="L1447" i="9" l="1"/>
  <c r="J1447" i="9"/>
  <c r="F317" i="9"/>
  <c r="F316" i="9" s="1"/>
  <c r="F315" i="9"/>
  <c r="F314" i="9"/>
  <c r="F313" i="9"/>
  <c r="F312" i="9"/>
  <c r="F311" i="9" s="1"/>
  <c r="F310" i="9"/>
  <c r="F309" i="9"/>
  <c r="H308" i="9"/>
  <c r="G308" i="9"/>
  <c r="F308" i="9"/>
  <c r="F307" i="9"/>
  <c r="H306" i="9"/>
  <c r="E306" i="9" s="1"/>
  <c r="B306" i="9" s="1"/>
  <c r="G306" i="9"/>
  <c r="F306" i="9"/>
  <c r="H305" i="9"/>
  <c r="E305" i="9" s="1"/>
  <c r="G305" i="9"/>
  <c r="F305" i="9"/>
  <c r="H304" i="9"/>
  <c r="G304" i="9"/>
  <c r="F304" i="9"/>
  <c r="H303" i="9"/>
  <c r="G303" i="9"/>
  <c r="F303" i="9"/>
  <c r="H302" i="9"/>
  <c r="G302" i="9"/>
  <c r="F302" i="9"/>
  <c r="H301" i="9"/>
  <c r="E301" i="9" s="1"/>
  <c r="G301" i="9"/>
  <c r="F301" i="9"/>
  <c r="H300" i="9"/>
  <c r="G300" i="9"/>
  <c r="F300" i="9"/>
  <c r="H299" i="9"/>
  <c r="G299" i="9"/>
  <c r="F299" i="9"/>
  <c r="H298" i="9"/>
  <c r="E298" i="9" s="1"/>
  <c r="B298" i="9" s="1"/>
  <c r="G298" i="9"/>
  <c r="F298" i="9"/>
  <c r="H297" i="9"/>
  <c r="G297" i="9"/>
  <c r="F297" i="9"/>
  <c r="H296" i="9"/>
  <c r="G296" i="9"/>
  <c r="E296" i="9" s="1"/>
  <c r="F296" i="9"/>
  <c r="H295" i="9"/>
  <c r="G295" i="9"/>
  <c r="F295" i="9"/>
  <c r="H294" i="9"/>
  <c r="E294" i="9" s="1"/>
  <c r="B294" i="9" s="1"/>
  <c r="G294" i="9"/>
  <c r="F294" i="9"/>
  <c r="H293" i="9"/>
  <c r="G293" i="9"/>
  <c r="F293" i="9"/>
  <c r="H292" i="9"/>
  <c r="G292" i="9"/>
  <c r="F292" i="9"/>
  <c r="H291" i="9"/>
  <c r="G291" i="9"/>
  <c r="F291" i="9"/>
  <c r="F290" i="9"/>
  <c r="F289" i="9"/>
  <c r="H288" i="9"/>
  <c r="G288" i="9"/>
  <c r="F288" i="9"/>
  <c r="H287" i="9"/>
  <c r="G287" i="9"/>
  <c r="F287" i="9"/>
  <c r="H286" i="9"/>
  <c r="G286" i="9"/>
  <c r="F286" i="9"/>
  <c r="H285" i="9"/>
  <c r="G285" i="9"/>
  <c r="F285" i="9"/>
  <c r="F284" i="9"/>
  <c r="H283" i="9"/>
  <c r="G283" i="9"/>
  <c r="E283" i="9" s="1"/>
  <c r="B283" i="9" s="1"/>
  <c r="F283" i="9"/>
  <c r="H282" i="9"/>
  <c r="G282" i="9"/>
  <c r="F282" i="9"/>
  <c r="H281" i="9"/>
  <c r="G281" i="9"/>
  <c r="F281" i="9"/>
  <c r="F280" i="9"/>
  <c r="F279" i="9"/>
  <c r="F278" i="9"/>
  <c r="F276" i="9"/>
  <c r="L275" i="9"/>
  <c r="F275" i="9" s="1"/>
  <c r="H275" i="9"/>
  <c r="F274" i="9"/>
  <c r="I273" i="9"/>
  <c r="H273" i="9"/>
  <c r="F273" i="9"/>
  <c r="E272" i="9"/>
  <c r="M271" i="9"/>
  <c r="L271" i="9"/>
  <c r="F271" i="9"/>
  <c r="E271" i="9"/>
  <c r="M270" i="9"/>
  <c r="L270" i="9"/>
  <c r="F270" i="9"/>
  <c r="B270" i="9" s="1"/>
  <c r="E270" i="9"/>
  <c r="M269" i="9"/>
  <c r="L269" i="9"/>
  <c r="E269" i="9"/>
  <c r="M268" i="9"/>
  <c r="F268" i="9" s="1"/>
  <c r="L268" i="9"/>
  <c r="E268" i="9"/>
  <c r="B268" i="9" s="1"/>
  <c r="M267" i="9"/>
  <c r="L267" i="9"/>
  <c r="F267" i="9"/>
  <c r="E267" i="9"/>
  <c r="M266" i="9"/>
  <c r="L266" i="9"/>
  <c r="F266" i="9"/>
  <c r="B266" i="9" s="1"/>
  <c r="E266" i="9"/>
  <c r="M265" i="9"/>
  <c r="L265" i="9"/>
  <c r="E265" i="9"/>
  <c r="M264" i="9"/>
  <c r="F264" i="9" s="1"/>
  <c r="L264" i="9"/>
  <c r="E264" i="9"/>
  <c r="B264" i="9" s="1"/>
  <c r="M263" i="9"/>
  <c r="L263" i="9"/>
  <c r="F263" i="9"/>
  <c r="E263" i="9"/>
  <c r="M262" i="9"/>
  <c r="L262" i="9"/>
  <c r="F262" i="9"/>
  <c r="B262" i="9" s="1"/>
  <c r="E262" i="9"/>
  <c r="M261" i="9"/>
  <c r="L261" i="9"/>
  <c r="E261" i="9"/>
  <c r="M260" i="9"/>
  <c r="F260" i="9" s="1"/>
  <c r="L260" i="9"/>
  <c r="E260" i="9"/>
  <c r="M259" i="9"/>
  <c r="F259" i="9" s="1"/>
  <c r="L259" i="9"/>
  <c r="E259" i="9"/>
  <c r="M258" i="9"/>
  <c r="F258" i="9" s="1"/>
  <c r="B258" i="9" s="1"/>
  <c r="L258" i="9"/>
  <c r="E258" i="9"/>
  <c r="M257" i="9"/>
  <c r="L257" i="9"/>
  <c r="E257" i="9"/>
  <c r="M256" i="9"/>
  <c r="F256" i="9" s="1"/>
  <c r="L256" i="9"/>
  <c r="E256" i="9"/>
  <c r="M255" i="9"/>
  <c r="L255" i="9"/>
  <c r="F255" i="9"/>
  <c r="E255" i="9"/>
  <c r="M254" i="9"/>
  <c r="L254" i="9"/>
  <c r="F254" i="9"/>
  <c r="B254" i="9" s="1"/>
  <c r="E254" i="9"/>
  <c r="M253" i="9"/>
  <c r="L253" i="9"/>
  <c r="E253" i="9"/>
  <c r="M252" i="9"/>
  <c r="F252" i="9" s="1"/>
  <c r="L252" i="9"/>
  <c r="E252" i="9"/>
  <c r="B252" i="9" s="1"/>
  <c r="M251" i="9"/>
  <c r="F251" i="9" s="1"/>
  <c r="L251" i="9"/>
  <c r="E251" i="9"/>
  <c r="M250" i="9"/>
  <c r="F250" i="9" s="1"/>
  <c r="B250" i="9" s="1"/>
  <c r="L250" i="9"/>
  <c r="E250" i="9"/>
  <c r="M249" i="9"/>
  <c r="L249" i="9"/>
  <c r="E249" i="9"/>
  <c r="M248" i="9"/>
  <c r="F248" i="9" s="1"/>
  <c r="L248" i="9"/>
  <c r="E248" i="9"/>
  <c r="B248" i="9" s="1"/>
  <c r="M247" i="9"/>
  <c r="L247" i="9"/>
  <c r="F247" i="9"/>
  <c r="E247" i="9"/>
  <c r="M246" i="9"/>
  <c r="L246" i="9"/>
  <c r="F246" i="9"/>
  <c r="B246" i="9" s="1"/>
  <c r="E246" i="9"/>
  <c r="M245" i="9"/>
  <c r="L245" i="9"/>
  <c r="E245" i="9"/>
  <c r="M244" i="9"/>
  <c r="F244" i="9" s="1"/>
  <c r="L244" i="9"/>
  <c r="E244" i="9"/>
  <c r="M243" i="9"/>
  <c r="F243" i="9" s="1"/>
  <c r="L243" i="9"/>
  <c r="E243" i="9"/>
  <c r="M242" i="9"/>
  <c r="L242" i="9"/>
  <c r="F242" i="9"/>
  <c r="B242" i="9" s="1"/>
  <c r="E242" i="9"/>
  <c r="M241" i="9"/>
  <c r="L241" i="9"/>
  <c r="E241" i="9"/>
  <c r="M240" i="9"/>
  <c r="F240" i="9" s="1"/>
  <c r="L240" i="9"/>
  <c r="E240" i="9"/>
  <c r="B240" i="9" s="1"/>
  <c r="M239" i="9"/>
  <c r="L239" i="9"/>
  <c r="F239" i="9"/>
  <c r="E239" i="9"/>
  <c r="M238" i="9"/>
  <c r="F238" i="9" s="1"/>
  <c r="B238" i="9" s="1"/>
  <c r="L238" i="9"/>
  <c r="E238" i="9"/>
  <c r="M237" i="9"/>
  <c r="L237" i="9"/>
  <c r="E237" i="9"/>
  <c r="M236" i="9"/>
  <c r="F236" i="9" s="1"/>
  <c r="L236" i="9"/>
  <c r="E236" i="9"/>
  <c r="B236" i="9" s="1"/>
  <c r="M235" i="9"/>
  <c r="L235" i="9"/>
  <c r="F235" i="9"/>
  <c r="E235" i="9"/>
  <c r="M234" i="9"/>
  <c r="F234" i="9" s="1"/>
  <c r="B234" i="9" s="1"/>
  <c r="L234" i="9"/>
  <c r="E234" i="9"/>
  <c r="M233" i="9"/>
  <c r="L233" i="9"/>
  <c r="E233" i="9"/>
  <c r="M232" i="9"/>
  <c r="F232" i="9" s="1"/>
  <c r="L232" i="9"/>
  <c r="E232" i="9"/>
  <c r="B232" i="9" s="1"/>
  <c r="M231" i="9"/>
  <c r="F231" i="9" s="1"/>
  <c r="L231" i="9"/>
  <c r="E231" i="9"/>
  <c r="M230" i="9"/>
  <c r="L230" i="9"/>
  <c r="F230" i="9"/>
  <c r="B230" i="9" s="1"/>
  <c r="E230" i="9"/>
  <c r="M229" i="9"/>
  <c r="L229" i="9"/>
  <c r="E229" i="9"/>
  <c r="M228" i="9"/>
  <c r="F228" i="9" s="1"/>
  <c r="L228" i="9"/>
  <c r="E228" i="9"/>
  <c r="B228" i="9" s="1"/>
  <c r="M227" i="9"/>
  <c r="F227" i="9" s="1"/>
  <c r="L227" i="9"/>
  <c r="E227" i="9"/>
  <c r="M226" i="9"/>
  <c r="F226" i="9" s="1"/>
  <c r="B226" i="9" s="1"/>
  <c r="L226" i="9"/>
  <c r="E226" i="9"/>
  <c r="M225" i="9"/>
  <c r="L225" i="9"/>
  <c r="E225" i="9"/>
  <c r="M224" i="9"/>
  <c r="F224" i="9" s="1"/>
  <c r="L224" i="9"/>
  <c r="E224" i="9"/>
  <c r="B224" i="9" s="1"/>
  <c r="M223" i="9"/>
  <c r="F223" i="9" s="1"/>
  <c r="L223" i="9"/>
  <c r="E223" i="9"/>
  <c r="M222" i="9"/>
  <c r="F222" i="9" s="1"/>
  <c r="B222" i="9" s="1"/>
  <c r="L222" i="9"/>
  <c r="E222" i="9"/>
  <c r="M221" i="9"/>
  <c r="L221" i="9"/>
  <c r="E221" i="9"/>
  <c r="M220" i="9"/>
  <c r="F220" i="9" s="1"/>
  <c r="L220" i="9"/>
  <c r="E220" i="9"/>
  <c r="M219" i="9"/>
  <c r="F219" i="9" s="1"/>
  <c r="L219" i="9"/>
  <c r="E219" i="9"/>
  <c r="M218" i="9"/>
  <c r="F218" i="9" s="1"/>
  <c r="B218" i="9" s="1"/>
  <c r="L218" i="9"/>
  <c r="E218" i="9"/>
  <c r="M217" i="9"/>
  <c r="L217" i="9"/>
  <c r="E217" i="9"/>
  <c r="M216" i="9"/>
  <c r="F216" i="9" s="1"/>
  <c r="L216" i="9"/>
  <c r="E216" i="9"/>
  <c r="M215" i="9"/>
  <c r="L215" i="9"/>
  <c r="E215" i="9"/>
  <c r="M214" i="9"/>
  <c r="F214" i="9" s="1"/>
  <c r="B214" i="9" s="1"/>
  <c r="L214" i="9"/>
  <c r="E214" i="9"/>
  <c r="L213"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E159" i="9" s="1"/>
  <c r="G159" i="9"/>
  <c r="F159" i="9"/>
  <c r="B159" i="9"/>
  <c r="H158" i="9"/>
  <c r="G158" i="9"/>
  <c r="F158" i="9"/>
  <c r="E158" i="9"/>
  <c r="B158" i="9" s="1"/>
  <c r="H157" i="9"/>
  <c r="G157" i="9"/>
  <c r="E157" i="9" s="1"/>
  <c r="F157" i="9"/>
  <c r="B157" i="9"/>
  <c r="H156" i="9"/>
  <c r="G156" i="9"/>
  <c r="F156" i="9"/>
  <c r="E156" i="9"/>
  <c r="B156" i="9" s="1"/>
  <c r="H155" i="9"/>
  <c r="E155" i="9" s="1"/>
  <c r="G155" i="9"/>
  <c r="F155" i="9"/>
  <c r="H154" i="9"/>
  <c r="G154" i="9"/>
  <c r="E154" i="9" s="1"/>
  <c r="B154" i="9" s="1"/>
  <c r="F154" i="9"/>
  <c r="H153" i="9"/>
  <c r="G153" i="9"/>
  <c r="E153" i="9" s="1"/>
  <c r="B153" i="9" s="1"/>
  <c r="F153" i="9"/>
  <c r="H152" i="9"/>
  <c r="G152" i="9"/>
  <c r="E152" i="9" s="1"/>
  <c r="B152" i="9" s="1"/>
  <c r="F152" i="9"/>
  <c r="H151" i="9"/>
  <c r="E151" i="9" s="1"/>
  <c r="G151" i="9"/>
  <c r="F151" i="9"/>
  <c r="B151" i="9"/>
  <c r="H150" i="9"/>
  <c r="G150" i="9"/>
  <c r="F150" i="9"/>
  <c r="E150" i="9"/>
  <c r="B150" i="9" s="1"/>
  <c r="H149" i="9"/>
  <c r="G149" i="9"/>
  <c r="E149" i="9" s="1"/>
  <c r="F149" i="9"/>
  <c r="B149" i="9"/>
  <c r="H148" i="9"/>
  <c r="G148" i="9"/>
  <c r="F148" i="9"/>
  <c r="E148" i="9"/>
  <c r="B148" i="9" s="1"/>
  <c r="H147" i="9"/>
  <c r="E147" i="9" s="1"/>
  <c r="B147" i="9" s="1"/>
  <c r="G147" i="9"/>
  <c r="F147" i="9"/>
  <c r="H146" i="9"/>
  <c r="G146" i="9"/>
  <c r="E146" i="9" s="1"/>
  <c r="B146" i="9" s="1"/>
  <c r="F146" i="9"/>
  <c r="H145" i="9"/>
  <c r="G145" i="9"/>
  <c r="E145" i="9" s="1"/>
  <c r="B145" i="9" s="1"/>
  <c r="F145" i="9"/>
  <c r="H144" i="9"/>
  <c r="G144" i="9"/>
  <c r="E144" i="9" s="1"/>
  <c r="B144" i="9" s="1"/>
  <c r="F144" i="9"/>
  <c r="F143" i="9"/>
  <c r="H142" i="9"/>
  <c r="G142" i="9"/>
  <c r="F142" i="9"/>
  <c r="E142" i="9"/>
  <c r="H141" i="9"/>
  <c r="G141" i="9"/>
  <c r="F141" i="9"/>
  <c r="H140" i="9"/>
  <c r="E140" i="9" s="1"/>
  <c r="B140" i="9" s="1"/>
  <c r="G140" i="9"/>
  <c r="F140" i="9"/>
  <c r="H139" i="9"/>
  <c r="E139" i="9" s="1"/>
  <c r="B139" i="9" s="1"/>
  <c r="G139" i="9"/>
  <c r="F139" i="9"/>
  <c r="H138" i="9"/>
  <c r="G138" i="9"/>
  <c r="E138" i="9" s="1"/>
  <c r="F138" i="9"/>
  <c r="H137" i="9"/>
  <c r="G137" i="9"/>
  <c r="F137" i="9"/>
  <c r="H136" i="9"/>
  <c r="G136" i="9"/>
  <c r="E136" i="9" s="1"/>
  <c r="B136" i="9" s="1"/>
  <c r="F136" i="9"/>
  <c r="H135" i="9"/>
  <c r="E135" i="9" s="1"/>
  <c r="B135" i="9" s="1"/>
  <c r="G135" i="9"/>
  <c r="F135" i="9"/>
  <c r="H134" i="9"/>
  <c r="G134" i="9"/>
  <c r="F134" i="9"/>
  <c r="E134" i="9"/>
  <c r="H133" i="9"/>
  <c r="G133" i="9"/>
  <c r="F133" i="9"/>
  <c r="H132" i="9"/>
  <c r="E132" i="9" s="1"/>
  <c r="B132" i="9" s="1"/>
  <c r="G132" i="9"/>
  <c r="F132" i="9"/>
  <c r="H131" i="9"/>
  <c r="G131" i="9"/>
  <c r="F131" i="9"/>
  <c r="E131" i="9"/>
  <c r="B131" i="9" s="1"/>
  <c r="H130" i="9"/>
  <c r="G130" i="9"/>
  <c r="E130" i="9" s="1"/>
  <c r="F130" i="9"/>
  <c r="H129" i="9"/>
  <c r="G129" i="9"/>
  <c r="F129" i="9"/>
  <c r="H128" i="9"/>
  <c r="G128" i="9"/>
  <c r="E128" i="9" s="1"/>
  <c r="B128" i="9" s="1"/>
  <c r="F128" i="9"/>
  <c r="H127" i="9"/>
  <c r="E127" i="9" s="1"/>
  <c r="B127" i="9" s="1"/>
  <c r="G127" i="9"/>
  <c r="F127" i="9"/>
  <c r="H126" i="9"/>
  <c r="E126" i="9" s="1"/>
  <c r="G126" i="9"/>
  <c r="F126" i="9"/>
  <c r="H125" i="9"/>
  <c r="E125" i="9" s="1"/>
  <c r="B125" i="9" s="1"/>
  <c r="G125" i="9"/>
  <c r="F125" i="9"/>
  <c r="H124" i="9"/>
  <c r="E124" i="9" s="1"/>
  <c r="B124" i="9" s="1"/>
  <c r="G124" i="9"/>
  <c r="F124" i="9"/>
  <c r="H123" i="9"/>
  <c r="G123" i="9"/>
  <c r="E123" i="9" s="1"/>
  <c r="B123" i="9" s="1"/>
  <c r="F123" i="9"/>
  <c r="H122" i="9"/>
  <c r="G122" i="9"/>
  <c r="F122" i="9"/>
  <c r="H121" i="9"/>
  <c r="E121" i="9" s="1"/>
  <c r="G121" i="9"/>
  <c r="F121" i="9"/>
  <c r="B121" i="9"/>
  <c r="H120" i="9"/>
  <c r="G120" i="9"/>
  <c r="F120" i="9"/>
  <c r="E120" i="9"/>
  <c r="B120" i="9" s="1"/>
  <c r="H119" i="9"/>
  <c r="G119" i="9"/>
  <c r="E119" i="9" s="1"/>
  <c r="B119" i="9" s="1"/>
  <c r="F119" i="9"/>
  <c r="H118" i="9"/>
  <c r="G118" i="9"/>
  <c r="E118" i="9" s="1"/>
  <c r="B118" i="9" s="1"/>
  <c r="F118" i="9"/>
  <c r="H117" i="9"/>
  <c r="E117" i="9" s="1"/>
  <c r="B117" i="9" s="1"/>
  <c r="G117" i="9"/>
  <c r="F117" i="9"/>
  <c r="H116" i="9"/>
  <c r="E116" i="9" s="1"/>
  <c r="B116" i="9" s="1"/>
  <c r="G116" i="9"/>
  <c r="F116" i="9"/>
  <c r="H115" i="9"/>
  <c r="G115" i="9"/>
  <c r="E115" i="9" s="1"/>
  <c r="B115" i="9" s="1"/>
  <c r="F115" i="9"/>
  <c r="H114" i="9"/>
  <c r="G114" i="9"/>
  <c r="F114" i="9"/>
  <c r="H113" i="9"/>
  <c r="E113" i="9" s="1"/>
  <c r="G113" i="9"/>
  <c r="F113" i="9"/>
  <c r="B113" i="9"/>
  <c r="H112" i="9"/>
  <c r="G112" i="9"/>
  <c r="F112" i="9"/>
  <c r="E112" i="9"/>
  <c r="B112" i="9" s="1"/>
  <c r="H111" i="9"/>
  <c r="G111" i="9"/>
  <c r="F111" i="9"/>
  <c r="H110" i="9"/>
  <c r="G110" i="9"/>
  <c r="F110" i="9"/>
  <c r="H109" i="9"/>
  <c r="E109" i="9" s="1"/>
  <c r="B109" i="9" s="1"/>
  <c r="G109" i="9"/>
  <c r="F109" i="9"/>
  <c r="H108" i="9"/>
  <c r="G108" i="9"/>
  <c r="F108" i="9"/>
  <c r="E108" i="9"/>
  <c r="B108" i="9" s="1"/>
  <c r="H107" i="9"/>
  <c r="G107" i="9"/>
  <c r="E107" i="9" s="1"/>
  <c r="B107" i="9" s="1"/>
  <c r="F107" i="9"/>
  <c r="H106" i="9"/>
  <c r="G106" i="9"/>
  <c r="E106" i="9" s="1"/>
  <c r="B106" i="9" s="1"/>
  <c r="F106" i="9"/>
  <c r="H105" i="9"/>
  <c r="E105" i="9" s="1"/>
  <c r="G105" i="9"/>
  <c r="F105" i="9"/>
  <c r="B105" i="9"/>
  <c r="H104" i="9"/>
  <c r="E104" i="9" s="1"/>
  <c r="B104" i="9" s="1"/>
  <c r="G104" i="9"/>
  <c r="F104" i="9"/>
  <c r="H103" i="9"/>
  <c r="G103" i="9"/>
  <c r="E103" i="9" s="1"/>
  <c r="B103" i="9" s="1"/>
  <c r="F103" i="9"/>
  <c r="H102" i="9"/>
  <c r="G102" i="9"/>
  <c r="F102" i="9"/>
  <c r="H101" i="9"/>
  <c r="E101" i="9" s="1"/>
  <c r="G101" i="9"/>
  <c r="F101" i="9"/>
  <c r="B101" i="9"/>
  <c r="H100" i="9"/>
  <c r="E100" i="9" s="1"/>
  <c r="B100" i="9" s="1"/>
  <c r="G100" i="9"/>
  <c r="F100" i="9"/>
  <c r="H99" i="9"/>
  <c r="G99" i="9"/>
  <c r="F99" i="9"/>
  <c r="H98" i="9"/>
  <c r="G98" i="9"/>
  <c r="E98" i="9" s="1"/>
  <c r="B98" i="9" s="1"/>
  <c r="F98" i="9"/>
  <c r="H97" i="9"/>
  <c r="E97" i="9" s="1"/>
  <c r="B97" i="9" s="1"/>
  <c r="G97" i="9"/>
  <c r="F97" i="9"/>
  <c r="H96" i="9"/>
  <c r="E96" i="9" s="1"/>
  <c r="B96" i="9" s="1"/>
  <c r="G96" i="9"/>
  <c r="F96" i="9"/>
  <c r="H95" i="9"/>
  <c r="G95" i="9"/>
  <c r="E95" i="9" s="1"/>
  <c r="B95" i="9" s="1"/>
  <c r="F95" i="9"/>
  <c r="H94" i="9"/>
  <c r="G94" i="9"/>
  <c r="E94" i="9" s="1"/>
  <c r="B94" i="9" s="1"/>
  <c r="F94" i="9"/>
  <c r="H93" i="9"/>
  <c r="E93" i="9" s="1"/>
  <c r="B93" i="9" s="1"/>
  <c r="G93" i="9"/>
  <c r="F93" i="9"/>
  <c r="H92" i="9"/>
  <c r="E92" i="9" s="1"/>
  <c r="B92" i="9" s="1"/>
  <c r="G92" i="9"/>
  <c r="F92" i="9"/>
  <c r="H91" i="9"/>
  <c r="G91" i="9"/>
  <c r="E91" i="9" s="1"/>
  <c r="B91" i="9" s="1"/>
  <c r="F91" i="9"/>
  <c r="H90" i="9"/>
  <c r="G90" i="9"/>
  <c r="E90" i="9" s="1"/>
  <c r="B90" i="9" s="1"/>
  <c r="F90" i="9"/>
  <c r="H89" i="9"/>
  <c r="E89" i="9" s="1"/>
  <c r="B89" i="9" s="1"/>
  <c r="G89" i="9"/>
  <c r="F89" i="9"/>
  <c r="H88" i="9"/>
  <c r="E88" i="9" s="1"/>
  <c r="B88" i="9" s="1"/>
  <c r="G88" i="9"/>
  <c r="F88" i="9"/>
  <c r="H87" i="9"/>
  <c r="G87" i="9"/>
  <c r="F87" i="9"/>
  <c r="H86" i="9"/>
  <c r="G86" i="9"/>
  <c r="E86" i="9" s="1"/>
  <c r="B86" i="9" s="1"/>
  <c r="F86" i="9"/>
  <c r="H85" i="9"/>
  <c r="E85" i="9" s="1"/>
  <c r="B85" i="9" s="1"/>
  <c r="G85" i="9"/>
  <c r="F85" i="9"/>
  <c r="H84" i="9"/>
  <c r="E84" i="9" s="1"/>
  <c r="B84" i="9" s="1"/>
  <c r="G84" i="9"/>
  <c r="F84" i="9"/>
  <c r="H83" i="9"/>
  <c r="G83" i="9"/>
  <c r="E83" i="9" s="1"/>
  <c r="B83" i="9" s="1"/>
  <c r="F83" i="9"/>
  <c r="H82" i="9"/>
  <c r="G82" i="9"/>
  <c r="F82" i="9"/>
  <c r="H81" i="9"/>
  <c r="E81" i="9" s="1"/>
  <c r="G81" i="9"/>
  <c r="F81" i="9"/>
  <c r="B81" i="9"/>
  <c r="H80" i="9"/>
  <c r="G80" i="9"/>
  <c r="F80" i="9"/>
  <c r="E80" i="9"/>
  <c r="B80" i="9" s="1"/>
  <c r="H79" i="9"/>
  <c r="G79" i="9"/>
  <c r="E79" i="9" s="1"/>
  <c r="B79" i="9" s="1"/>
  <c r="F79" i="9"/>
  <c r="H78" i="9"/>
  <c r="G78" i="9"/>
  <c r="F78" i="9"/>
  <c r="H77" i="9"/>
  <c r="E77" i="9" s="1"/>
  <c r="G77" i="9"/>
  <c r="F77" i="9"/>
  <c r="B77" i="9"/>
  <c r="H76" i="9"/>
  <c r="E76" i="9" s="1"/>
  <c r="B76" i="9" s="1"/>
  <c r="G76" i="9"/>
  <c r="F76" i="9"/>
  <c r="H75" i="9"/>
  <c r="G75" i="9"/>
  <c r="E75" i="9" s="1"/>
  <c r="B75" i="9" s="1"/>
  <c r="F75" i="9"/>
  <c r="H74" i="9"/>
  <c r="G74" i="9"/>
  <c r="E74" i="9" s="1"/>
  <c r="B74" i="9" s="1"/>
  <c r="F74" i="9"/>
  <c r="H73" i="9"/>
  <c r="E73" i="9" s="1"/>
  <c r="B73" i="9" s="1"/>
  <c r="G73" i="9"/>
  <c r="F73" i="9"/>
  <c r="H72" i="9"/>
  <c r="E72" i="9" s="1"/>
  <c r="B72" i="9" s="1"/>
  <c r="G72" i="9"/>
  <c r="F72" i="9"/>
  <c r="H71" i="9"/>
  <c r="G71" i="9"/>
  <c r="F71" i="9"/>
  <c r="H70" i="9"/>
  <c r="G70" i="9"/>
  <c r="E70" i="9" s="1"/>
  <c r="B70" i="9" s="1"/>
  <c r="F70" i="9"/>
  <c r="H69" i="9"/>
  <c r="E69" i="9" s="1"/>
  <c r="B69" i="9" s="1"/>
  <c r="G69" i="9"/>
  <c r="F69" i="9"/>
  <c r="H68" i="9"/>
  <c r="E68" i="9" s="1"/>
  <c r="B68" i="9" s="1"/>
  <c r="G68" i="9"/>
  <c r="F68" i="9"/>
  <c r="H67" i="9"/>
  <c r="G67" i="9"/>
  <c r="F67" i="9"/>
  <c r="H66" i="9"/>
  <c r="G66" i="9"/>
  <c r="E66" i="9" s="1"/>
  <c r="B66" i="9" s="1"/>
  <c r="F66" i="9"/>
  <c r="H65" i="9"/>
  <c r="E65" i="9" s="1"/>
  <c r="G65" i="9"/>
  <c r="F65" i="9"/>
  <c r="B65" i="9"/>
  <c r="H64" i="9"/>
  <c r="E64" i="9" s="1"/>
  <c r="B64" i="9" s="1"/>
  <c r="G64" i="9"/>
  <c r="F64" i="9"/>
  <c r="H63" i="9"/>
  <c r="G63" i="9"/>
  <c r="E63" i="9" s="1"/>
  <c r="B63" i="9" s="1"/>
  <c r="F63" i="9"/>
  <c r="H62" i="9"/>
  <c r="G62" i="9"/>
  <c r="F62" i="9"/>
  <c r="H61" i="9"/>
  <c r="E61" i="9" s="1"/>
  <c r="B61" i="9" s="1"/>
  <c r="G61" i="9"/>
  <c r="F61" i="9"/>
  <c r="H60" i="9"/>
  <c r="E60" i="9" s="1"/>
  <c r="B60" i="9" s="1"/>
  <c r="G60" i="9"/>
  <c r="F60" i="9"/>
  <c r="H59" i="9"/>
  <c r="G59" i="9"/>
  <c r="F59" i="9"/>
  <c r="H58" i="9"/>
  <c r="G58" i="9"/>
  <c r="F58" i="9"/>
  <c r="H57" i="9"/>
  <c r="E57" i="9" s="1"/>
  <c r="B57" i="9" s="1"/>
  <c r="G57" i="9"/>
  <c r="F57" i="9"/>
  <c r="H56" i="9"/>
  <c r="G56" i="9"/>
  <c r="F56" i="9"/>
  <c r="E56" i="9"/>
  <c r="B56" i="9" s="1"/>
  <c r="H55" i="9"/>
  <c r="G55" i="9"/>
  <c r="E55" i="9" s="1"/>
  <c r="B55" i="9" s="1"/>
  <c r="F55" i="9"/>
  <c r="H54" i="9"/>
  <c r="G54" i="9"/>
  <c r="F54" i="9"/>
  <c r="H53" i="9"/>
  <c r="E53" i="9" s="1"/>
  <c r="G53" i="9"/>
  <c r="F53" i="9"/>
  <c r="B53" i="9"/>
  <c r="H52" i="9"/>
  <c r="G52" i="9"/>
  <c r="F52" i="9"/>
  <c r="E52" i="9"/>
  <c r="B52" i="9" s="1"/>
  <c r="H51" i="9"/>
  <c r="G51" i="9"/>
  <c r="E51" i="9" s="1"/>
  <c r="B51" i="9" s="1"/>
  <c r="F51" i="9"/>
  <c r="H50" i="9"/>
  <c r="G50" i="9"/>
  <c r="E50" i="9" s="1"/>
  <c r="B50" i="9" s="1"/>
  <c r="F50" i="9"/>
  <c r="H49" i="9"/>
  <c r="E49" i="9" s="1"/>
  <c r="G49" i="9"/>
  <c r="F49" i="9"/>
  <c r="B49" i="9"/>
  <c r="H48" i="9"/>
  <c r="G48" i="9"/>
  <c r="F48" i="9"/>
  <c r="E48" i="9"/>
  <c r="B48" i="9" s="1"/>
  <c r="H47" i="9"/>
  <c r="G47" i="9"/>
  <c r="F47" i="9"/>
  <c r="H46" i="9"/>
  <c r="G46" i="9"/>
  <c r="F46" i="9"/>
  <c r="H45" i="9"/>
  <c r="E45" i="9" s="1"/>
  <c r="B45" i="9" s="1"/>
  <c r="G45" i="9"/>
  <c r="F45" i="9"/>
  <c r="H44" i="9"/>
  <c r="E44" i="9" s="1"/>
  <c r="B44" i="9" s="1"/>
  <c r="G44" i="9"/>
  <c r="F44" i="9"/>
  <c r="H43" i="9"/>
  <c r="G43" i="9"/>
  <c r="F43" i="9"/>
  <c r="H42" i="9"/>
  <c r="G42" i="9"/>
  <c r="F42" i="9"/>
  <c r="H41" i="9"/>
  <c r="E41" i="9" s="1"/>
  <c r="B41" i="9" s="1"/>
  <c r="G41" i="9"/>
  <c r="F41" i="9"/>
  <c r="H40" i="9"/>
  <c r="E40" i="9" s="1"/>
  <c r="B40" i="9" s="1"/>
  <c r="G40" i="9"/>
  <c r="F40" i="9"/>
  <c r="H39" i="9"/>
  <c r="G39" i="9"/>
  <c r="E39" i="9" s="1"/>
  <c r="B39" i="9" s="1"/>
  <c r="F39" i="9"/>
  <c r="H38" i="9"/>
  <c r="G38" i="9"/>
  <c r="F38" i="9"/>
  <c r="H37" i="9"/>
  <c r="E37" i="9" s="1"/>
  <c r="G37" i="9"/>
  <c r="F37" i="9"/>
  <c r="B37" i="9"/>
  <c r="H36" i="9"/>
  <c r="G36" i="9"/>
  <c r="F36" i="9"/>
  <c r="E36" i="9"/>
  <c r="B36" i="9" s="1"/>
  <c r="H35" i="9"/>
  <c r="G35" i="9"/>
  <c r="F35" i="9"/>
  <c r="H34" i="9"/>
  <c r="G34" i="9"/>
  <c r="F34" i="9"/>
  <c r="H33" i="9"/>
  <c r="G33" i="9"/>
  <c r="E33" i="9" s="1"/>
  <c r="B33" i="9" s="1"/>
  <c r="F33" i="9"/>
  <c r="H32" i="9"/>
  <c r="G32" i="9"/>
  <c r="F32" i="9"/>
  <c r="H31" i="9"/>
  <c r="E31" i="9" s="1"/>
  <c r="G31" i="9"/>
  <c r="F31" i="9"/>
  <c r="B31" i="9"/>
  <c r="H30" i="9"/>
  <c r="G30" i="9"/>
  <c r="F30" i="9"/>
  <c r="E30" i="9"/>
  <c r="B30" i="9" s="1"/>
  <c r="H29" i="9"/>
  <c r="G29" i="9"/>
  <c r="E29" i="9" s="1"/>
  <c r="B29" i="9" s="1"/>
  <c r="F29" i="9"/>
  <c r="H28" i="9"/>
  <c r="E28" i="9" s="1"/>
  <c r="B28" i="9" s="1"/>
  <c r="G28" i="9"/>
  <c r="F28" i="9"/>
  <c r="H27" i="9"/>
  <c r="G27" i="9"/>
  <c r="F27" i="9"/>
  <c r="H26" i="9"/>
  <c r="G26" i="9"/>
  <c r="F26" i="9"/>
  <c r="H25" i="9"/>
  <c r="G25" i="9"/>
  <c r="E25" i="9" s="1"/>
  <c r="B25" i="9" s="1"/>
  <c r="F25" i="9"/>
  <c r="H24" i="9"/>
  <c r="E24" i="9" s="1"/>
  <c r="B24" i="9" s="1"/>
  <c r="G24" i="9"/>
  <c r="F24" i="9"/>
  <c r="H23" i="9"/>
  <c r="E23" i="9" s="1"/>
  <c r="B23" i="9" s="1"/>
  <c r="G23" i="9"/>
  <c r="F23" i="9"/>
  <c r="H22" i="9"/>
  <c r="G22" i="9"/>
  <c r="F22" i="9"/>
  <c r="F21" i="9"/>
  <c r="F4" i="9"/>
  <c r="O3" i="9"/>
  <c r="G275" i="9" s="1"/>
  <c r="I3" i="9"/>
  <c r="G165" i="9" s="1"/>
  <c r="H3" i="9"/>
  <c r="G3" i="9"/>
  <c r="D101" i="8"/>
  <c r="I36" i="3" s="1"/>
  <c r="D95" i="8"/>
  <c r="D90" i="8"/>
  <c r="C1565" i="1" s="1"/>
  <c r="D85" i="8"/>
  <c r="C1560" i="1" s="1"/>
  <c r="D80" i="8"/>
  <c r="D75" i="8"/>
  <c r="D70" i="8"/>
  <c r="D65" i="8"/>
  <c r="D60" i="8"/>
  <c r="D55" i="8"/>
  <c r="C1530" i="1" s="1"/>
  <c r="G1530" i="1" s="1"/>
  <c r="D50" i="8"/>
  <c r="D44" i="8"/>
  <c r="D36" i="8"/>
  <c r="D26" i="8"/>
  <c r="D24" i="8" s="1"/>
  <c r="C1499" i="1" s="1"/>
  <c r="D18" i="8"/>
  <c r="D8" i="8"/>
  <c r="C1483" i="1" s="1"/>
  <c r="E44" i="7"/>
  <c r="I32" i="3" s="1"/>
  <c r="D44" i="7"/>
  <c r="E39" i="7"/>
  <c r="D39" i="7"/>
  <c r="D38" i="7"/>
  <c r="E30" i="7"/>
  <c r="D30" i="7"/>
  <c r="E23" i="7"/>
  <c r="E22" i="7" s="1"/>
  <c r="D1453" i="1" s="1"/>
  <c r="D23" i="7"/>
  <c r="D22" i="7" s="1"/>
  <c r="H30" i="3" s="1"/>
  <c r="E14" i="7"/>
  <c r="D1445" i="1" s="1"/>
  <c r="H1445" i="1" s="1"/>
  <c r="D14" i="7"/>
  <c r="E7" i="7"/>
  <c r="E6" i="7" s="1"/>
  <c r="D7" i="7"/>
  <c r="D6" i="7"/>
  <c r="F140" i="6"/>
  <c r="F139" i="6"/>
  <c r="F138" i="6"/>
  <c r="F137" i="6"/>
  <c r="F136" i="6"/>
  <c r="F135" i="6"/>
  <c r="F134" i="6"/>
  <c r="F133" i="6"/>
  <c r="F132" i="6"/>
  <c r="F131" i="6"/>
  <c r="E130" i="6"/>
  <c r="E129" i="6" s="1"/>
  <c r="D130" i="6"/>
  <c r="D129" i="6" s="1"/>
  <c r="F128" i="6"/>
  <c r="F127" i="6"/>
  <c r="F126" i="6"/>
  <c r="F125" i="6"/>
  <c r="F124" i="6"/>
  <c r="F123" i="6"/>
  <c r="F122" i="6"/>
  <c r="E122" i="6"/>
  <c r="D122" i="6"/>
  <c r="F121" i="6"/>
  <c r="F120" i="6"/>
  <c r="F119" i="6"/>
  <c r="E118" i="6"/>
  <c r="D118" i="6"/>
  <c r="F118" i="6" s="1"/>
  <c r="F117" i="6"/>
  <c r="F116" i="6"/>
  <c r="E115" i="6"/>
  <c r="F115" i="6" s="1"/>
  <c r="D115" i="6"/>
  <c r="D114" i="6"/>
  <c r="F113" i="6"/>
  <c r="F112" i="6"/>
  <c r="F111" i="6"/>
  <c r="F110" i="6"/>
  <c r="F109" i="6"/>
  <c r="F108" i="6"/>
  <c r="E107" i="6"/>
  <c r="F107" i="6" s="1"/>
  <c r="D107" i="6"/>
  <c r="F106" i="6"/>
  <c r="F105" i="6"/>
  <c r="F104" i="6"/>
  <c r="F103" i="6"/>
  <c r="F102" i="6"/>
  <c r="F101" i="6"/>
  <c r="F100" i="6"/>
  <c r="E99" i="6"/>
  <c r="D99" i="6"/>
  <c r="F98" i="6"/>
  <c r="F97" i="6"/>
  <c r="F96" i="6"/>
  <c r="F95" i="6"/>
  <c r="F94" i="6"/>
  <c r="E94" i="6"/>
  <c r="D94" i="6"/>
  <c r="F93" i="6"/>
  <c r="F92" i="6"/>
  <c r="F91" i="6"/>
  <c r="E90" i="6"/>
  <c r="E89" i="6" s="1"/>
  <c r="D90" i="6"/>
  <c r="F90" i="6" s="1"/>
  <c r="F88" i="6"/>
  <c r="F87" i="6"/>
  <c r="F86" i="6"/>
  <c r="F85" i="6"/>
  <c r="F84" i="6"/>
  <c r="F83" i="6"/>
  <c r="E82" i="6"/>
  <c r="D1376" i="1" s="1"/>
  <c r="H1376" i="1" s="1"/>
  <c r="D82" i="6"/>
  <c r="F81" i="6"/>
  <c r="F80" i="6"/>
  <c r="F79" i="6"/>
  <c r="F78" i="6"/>
  <c r="F77" i="6"/>
  <c r="F76" i="6"/>
  <c r="E75" i="6"/>
  <c r="F75" i="6" s="1"/>
  <c r="D75" i="6"/>
  <c r="F74" i="6"/>
  <c r="F73" i="6"/>
  <c r="F72" i="6"/>
  <c r="F71" i="6"/>
  <c r="F70" i="6"/>
  <c r="F69" i="6"/>
  <c r="F68" i="6"/>
  <c r="F67" i="6"/>
  <c r="E66" i="6"/>
  <c r="D1360" i="1" s="1"/>
  <c r="D66" i="6"/>
  <c r="F65" i="6"/>
  <c r="F64" i="6"/>
  <c r="F63" i="6"/>
  <c r="F62" i="6"/>
  <c r="E61" i="6"/>
  <c r="D61" i="6"/>
  <c r="F61" i="6" s="1"/>
  <c r="F60" i="6"/>
  <c r="F59" i="6"/>
  <c r="F58" i="6"/>
  <c r="F57" i="6"/>
  <c r="F56" i="6"/>
  <c r="F55" i="6"/>
  <c r="E54" i="6"/>
  <c r="D1348" i="1" s="1"/>
  <c r="D54" i="6"/>
  <c r="F53" i="6"/>
  <c r="F52" i="6"/>
  <c r="F51" i="6"/>
  <c r="F50" i="6"/>
  <c r="E50" i="6"/>
  <c r="D50" i="6"/>
  <c r="F49" i="6"/>
  <c r="F48" i="6"/>
  <c r="F47" i="6"/>
  <c r="F46" i="6"/>
  <c r="F45" i="6"/>
  <c r="F44" i="6"/>
  <c r="E43" i="6"/>
  <c r="D43" i="6"/>
  <c r="F42" i="6"/>
  <c r="F41" i="6"/>
  <c r="F40" i="6"/>
  <c r="F39" i="6"/>
  <c r="E39" i="6"/>
  <c r="D39" i="6"/>
  <c r="F38" i="6"/>
  <c r="F37" i="6"/>
  <c r="E36" i="6"/>
  <c r="F36" i="6" s="1"/>
  <c r="D36" i="6"/>
  <c r="F34" i="6"/>
  <c r="F33" i="6"/>
  <c r="F32" i="6"/>
  <c r="F31" i="6"/>
  <c r="F30" i="6"/>
  <c r="F29" i="6"/>
  <c r="E28" i="6"/>
  <c r="F28" i="6" s="1"/>
  <c r="D28" i="6"/>
  <c r="F27" i="6"/>
  <c r="F26" i="6"/>
  <c r="F25" i="6"/>
  <c r="F24" i="6"/>
  <c r="F23" i="6"/>
  <c r="F22" i="6"/>
  <c r="E22" i="6"/>
  <c r="D22" i="6"/>
  <c r="F21" i="6"/>
  <c r="F20" i="6"/>
  <c r="F19" i="6"/>
  <c r="F18" i="6"/>
  <c r="F17" i="6"/>
  <c r="F16" i="6"/>
  <c r="F15" i="6"/>
  <c r="F14" i="6"/>
  <c r="E13" i="6"/>
  <c r="F13" i="6" s="1"/>
  <c r="D13" i="6"/>
  <c r="F12" i="6"/>
  <c r="F11" i="6"/>
  <c r="F10" i="6"/>
  <c r="E10" i="6"/>
  <c r="D10" i="6"/>
  <c r="F9" i="6"/>
  <c r="F8" i="6"/>
  <c r="F7" i="6"/>
  <c r="E6" i="6"/>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D258" i="5"/>
  <c r="F257" i="5"/>
  <c r="F256" i="5"/>
  <c r="F255" i="5"/>
  <c r="F254" i="5"/>
  <c r="F253" i="5"/>
  <c r="F252" i="5"/>
  <c r="F251" i="5"/>
  <c r="E250" i="5"/>
  <c r="D1227" i="1" s="1"/>
  <c r="D250" i="5"/>
  <c r="C1227" i="1" s="1"/>
  <c r="F249" i="5"/>
  <c r="F248" i="5"/>
  <c r="F247" i="5"/>
  <c r="E246" i="5"/>
  <c r="D246" i="5"/>
  <c r="C1223" i="1" s="1"/>
  <c r="F244" i="5"/>
  <c r="F243" i="5"/>
  <c r="E242" i="5"/>
  <c r="D1219" i="1" s="1"/>
  <c r="D242" i="5"/>
  <c r="F241" i="5"/>
  <c r="F240" i="5"/>
  <c r="E239" i="5"/>
  <c r="E238" i="5" s="1"/>
  <c r="D239" i="5"/>
  <c r="D238" i="5"/>
  <c r="F236" i="5"/>
  <c r="F235" i="5"/>
  <c r="E234" i="5"/>
  <c r="D234" i="5"/>
  <c r="F233" i="5"/>
  <c r="F232" i="5"/>
  <c r="F231" i="5"/>
  <c r="F230" i="5"/>
  <c r="F229" i="5"/>
  <c r="F228" i="5"/>
  <c r="F227" i="5"/>
  <c r="F226" i="5"/>
  <c r="F225" i="5"/>
  <c r="E224" i="5"/>
  <c r="D1201" i="1" s="1"/>
  <c r="D224" i="5"/>
  <c r="F224" i="5" s="1"/>
  <c r="F223" i="5"/>
  <c r="F222" i="5"/>
  <c r="F221" i="5"/>
  <c r="F220" i="5"/>
  <c r="F219" i="5"/>
  <c r="F218" i="5"/>
  <c r="F217" i="5"/>
  <c r="F216" i="5"/>
  <c r="F215" i="5"/>
  <c r="F214" i="5"/>
  <c r="F213" i="5"/>
  <c r="F212" i="5"/>
  <c r="F211" i="5"/>
  <c r="F210" i="5"/>
  <c r="F209" i="5"/>
  <c r="F208" i="5"/>
  <c r="E207" i="5"/>
  <c r="D207" i="5"/>
  <c r="D206" i="5" s="1"/>
  <c r="G310" i="9" s="1"/>
  <c r="F205" i="5"/>
  <c r="F204" i="5"/>
  <c r="F203" i="5"/>
  <c r="F202" i="5"/>
  <c r="F201" i="5"/>
  <c r="F200" i="5"/>
  <c r="F199" i="5"/>
  <c r="E198" i="5"/>
  <c r="D198" i="5"/>
  <c r="F198" i="5" s="1"/>
  <c r="F197" i="5"/>
  <c r="F196" i="5"/>
  <c r="F195" i="5"/>
  <c r="F194" i="5"/>
  <c r="F193" i="5"/>
  <c r="F192" i="5"/>
  <c r="E191" i="5"/>
  <c r="E190" i="5" s="1"/>
  <c r="H309" i="9" s="1"/>
  <c r="D191" i="5"/>
  <c r="F191" i="5" s="1"/>
  <c r="D190" i="5"/>
  <c r="F189" i="5"/>
  <c r="F188" i="5"/>
  <c r="F187" i="5"/>
  <c r="F186" i="5"/>
  <c r="F185" i="5"/>
  <c r="F184" i="5"/>
  <c r="F183" i="5"/>
  <c r="F182" i="5"/>
  <c r="F181" i="5"/>
  <c r="E180" i="5"/>
  <c r="D1157" i="1" s="1"/>
  <c r="D180" i="5"/>
  <c r="C1157" i="1" s="1"/>
  <c r="F179" i="5"/>
  <c r="F178" i="5"/>
  <c r="E177" i="5"/>
  <c r="D1154" i="1" s="1"/>
  <c r="F173" i="5"/>
  <c r="F172" i="5"/>
  <c r="F171" i="5"/>
  <c r="E170" i="5"/>
  <c r="D170" i="5"/>
  <c r="F170" i="5" s="1"/>
  <c r="F169" i="5"/>
  <c r="F168" i="5"/>
  <c r="F167" i="5"/>
  <c r="F166" i="5"/>
  <c r="F165" i="5"/>
  <c r="E164" i="5"/>
  <c r="D1142" i="1" s="1"/>
  <c r="H1142" i="1" s="1"/>
  <c r="D164" i="5"/>
  <c r="F163" i="5"/>
  <c r="F162" i="5"/>
  <c r="F161" i="5"/>
  <c r="F160" i="5"/>
  <c r="F159" i="5"/>
  <c r="F158" i="5"/>
  <c r="F157" i="5"/>
  <c r="F156" i="5"/>
  <c r="F155" i="5"/>
  <c r="F154" i="5"/>
  <c r="F153" i="5"/>
  <c r="F152" i="5"/>
  <c r="F151" i="5"/>
  <c r="F150" i="5"/>
  <c r="E149" i="5"/>
  <c r="H290" i="9" s="1"/>
  <c r="D149" i="5"/>
  <c r="G290" i="9" s="1"/>
  <c r="F148" i="5"/>
  <c r="F147" i="5"/>
  <c r="D146" i="5"/>
  <c r="F145" i="5"/>
  <c r="F144" i="5"/>
  <c r="F143" i="5"/>
  <c r="E142" i="5"/>
  <c r="D142" i="5"/>
  <c r="F142" i="5" s="1"/>
  <c r="F141" i="5"/>
  <c r="F140" i="5"/>
  <c r="F139" i="5"/>
  <c r="F138" i="5"/>
  <c r="F137" i="5"/>
  <c r="F136" i="5"/>
  <c r="E135" i="5"/>
  <c r="E134" i="5" s="1"/>
  <c r="D1112" i="1" s="1"/>
  <c r="H1112" i="1" s="1"/>
  <c r="D135" i="5"/>
  <c r="D134" i="5"/>
  <c r="F133" i="5"/>
  <c r="F132" i="5"/>
  <c r="F131" i="5"/>
  <c r="F130" i="5"/>
  <c r="F129" i="5"/>
  <c r="F128" i="5"/>
  <c r="F127" i="5"/>
  <c r="F126" i="5"/>
  <c r="E126" i="5"/>
  <c r="D1104" i="1" s="1"/>
  <c r="H1104" i="1" s="1"/>
  <c r="D126" i="5"/>
  <c r="F125" i="5"/>
  <c r="F124" i="5"/>
  <c r="F123" i="5"/>
  <c r="F122" i="5"/>
  <c r="F121" i="5"/>
  <c r="F120" i="5"/>
  <c r="E119" i="5"/>
  <c r="D119" i="5"/>
  <c r="F117" i="5"/>
  <c r="F116" i="5"/>
  <c r="F115" i="5"/>
  <c r="F114" i="5"/>
  <c r="F113" i="5"/>
  <c r="F112" i="5"/>
  <c r="F111" i="5"/>
  <c r="F110" i="5"/>
  <c r="F109" i="5"/>
  <c r="F108" i="5"/>
  <c r="F107" i="5"/>
  <c r="E106" i="5"/>
  <c r="D1084" i="1" s="1"/>
  <c r="H1084" i="1" s="1"/>
  <c r="D106" i="5"/>
  <c r="F106" i="5" s="1"/>
  <c r="F105" i="5"/>
  <c r="F104" i="5"/>
  <c r="F103" i="5"/>
  <c r="F102" i="5"/>
  <c r="F101" i="5"/>
  <c r="F100" i="5"/>
  <c r="F99" i="5"/>
  <c r="F98" i="5"/>
  <c r="F97" i="5"/>
  <c r="F96" i="5"/>
  <c r="F95" i="5"/>
  <c r="F94" i="5"/>
  <c r="F93" i="5"/>
  <c r="F92" i="5"/>
  <c r="F91" i="5"/>
  <c r="F90" i="5"/>
  <c r="F89" i="5"/>
  <c r="E88" i="5"/>
  <c r="D1066" i="1" s="1"/>
  <c r="D88" i="5"/>
  <c r="G289" i="9" s="1"/>
  <c r="D87" i="5"/>
  <c r="F86" i="5"/>
  <c r="F85" i="5"/>
  <c r="F84" i="5"/>
  <c r="F83" i="5"/>
  <c r="F82" i="5"/>
  <c r="F81" i="5"/>
  <c r="F80" i="5"/>
  <c r="E79" i="5"/>
  <c r="F79" i="5" s="1"/>
  <c r="D79" i="5"/>
  <c r="D78" i="5"/>
  <c r="F77" i="5"/>
  <c r="F76" i="5"/>
  <c r="F75" i="5"/>
  <c r="F74" i="5"/>
  <c r="F73" i="5"/>
  <c r="F72" i="5"/>
  <c r="F71" i="5"/>
  <c r="E70" i="5"/>
  <c r="D70" i="5"/>
  <c r="D69" i="5" s="1"/>
  <c r="C1047" i="1" s="1"/>
  <c r="F67" i="5"/>
  <c r="F66" i="5"/>
  <c r="F65" i="5"/>
  <c r="F64" i="5"/>
  <c r="E63" i="5"/>
  <c r="D1041" i="1" s="1"/>
  <c r="H1041" i="1" s="1"/>
  <c r="D63" i="5"/>
  <c r="F63" i="5" s="1"/>
  <c r="F62" i="5"/>
  <c r="F61" i="5"/>
  <c r="F60" i="5"/>
  <c r="F59" i="5"/>
  <c r="F58" i="5"/>
  <c r="F57" i="5"/>
  <c r="E56" i="5"/>
  <c r="D1034" i="1" s="1"/>
  <c r="H1034" i="1" s="1"/>
  <c r="D56" i="5"/>
  <c r="F55" i="5"/>
  <c r="F54" i="5"/>
  <c r="F53" i="5"/>
  <c r="F52" i="5"/>
  <c r="E52" i="5"/>
  <c r="D52" i="5"/>
  <c r="F51" i="5"/>
  <c r="F50" i="5"/>
  <c r="F49" i="5"/>
  <c r="F48" i="5"/>
  <c r="F47" i="5"/>
  <c r="F46" i="5"/>
  <c r="E45" i="5"/>
  <c r="D45" i="5"/>
  <c r="C1023" i="1" s="1"/>
  <c r="F44" i="5"/>
  <c r="F43" i="5"/>
  <c r="F42" i="5"/>
  <c r="E41" i="5"/>
  <c r="F41" i="5" s="1"/>
  <c r="D41" i="5"/>
  <c r="F40" i="5"/>
  <c r="F39" i="5"/>
  <c r="F38" i="5"/>
  <c r="F37" i="5"/>
  <c r="F36" i="5"/>
  <c r="E35" i="5"/>
  <c r="D1013" i="1" s="1"/>
  <c r="D35" i="5"/>
  <c r="F34" i="5"/>
  <c r="F33" i="5"/>
  <c r="F32" i="5"/>
  <c r="F31" i="5"/>
  <c r="F30" i="5"/>
  <c r="E29" i="5"/>
  <c r="D29" i="5"/>
  <c r="F28" i="5"/>
  <c r="F27" i="5"/>
  <c r="F26" i="5"/>
  <c r="F25" i="5"/>
  <c r="F24" i="5"/>
  <c r="F23" i="5"/>
  <c r="F22" i="5"/>
  <c r="F21" i="5"/>
  <c r="F20" i="5"/>
  <c r="E19" i="5"/>
  <c r="D997" i="1" s="1"/>
  <c r="D19" i="5"/>
  <c r="C997" i="1" s="1"/>
  <c r="F18" i="5"/>
  <c r="F17" i="5"/>
  <c r="F16" i="5"/>
  <c r="F15" i="5"/>
  <c r="F14" i="5"/>
  <c r="E13" i="5"/>
  <c r="D13" i="5"/>
  <c r="F11" i="5"/>
  <c r="F10" i="5"/>
  <c r="F9" i="5"/>
  <c r="E8" i="5"/>
  <c r="D986" i="1" s="1"/>
  <c r="H986" i="1"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C645" i="1" s="1"/>
  <c r="F651" i="4"/>
  <c r="F650" i="4"/>
  <c r="F649" i="4"/>
  <c r="F647" i="4"/>
  <c r="F638" i="4"/>
  <c r="F637" i="4"/>
  <c r="F634" i="4"/>
  <c r="F633" i="4"/>
  <c r="F632" i="4"/>
  <c r="E632" i="4"/>
  <c r="D632" i="4"/>
  <c r="F631" i="4"/>
  <c r="F630" i="4"/>
  <c r="E629" i="4"/>
  <c r="D629" i="4"/>
  <c r="F629" i="4" s="1"/>
  <c r="F628" i="4"/>
  <c r="F627" i="4"/>
  <c r="E626" i="4"/>
  <c r="E625" i="4" s="1"/>
  <c r="D626" i="4"/>
  <c r="F626" i="4" s="1"/>
  <c r="D625" i="4"/>
  <c r="F625" i="4" s="1"/>
  <c r="F624" i="4"/>
  <c r="F623" i="4"/>
  <c r="F622" i="4"/>
  <c r="F621" i="4"/>
  <c r="F620" i="4"/>
  <c r="F619" i="4"/>
  <c r="F618" i="4"/>
  <c r="E617" i="4"/>
  <c r="D611" i="1" s="1"/>
  <c r="D617" i="4"/>
  <c r="F616" i="4"/>
  <c r="F615" i="4"/>
  <c r="F614" i="4"/>
  <c r="F613" i="4"/>
  <c r="E612" i="4"/>
  <c r="D612" i="4"/>
  <c r="F612" i="4" s="1"/>
  <c r="F611" i="4"/>
  <c r="F610" i="4"/>
  <c r="F609" i="4"/>
  <c r="F608" i="4"/>
  <c r="F607" i="4"/>
  <c r="F606" i="4"/>
  <c r="E605" i="4"/>
  <c r="F605" i="4" s="1"/>
  <c r="D605" i="4"/>
  <c r="F604" i="4"/>
  <c r="F603" i="4"/>
  <c r="E603" i="4"/>
  <c r="H143" i="9" s="1"/>
  <c r="D603" i="4"/>
  <c r="G143" i="9" s="1"/>
  <c r="F602" i="4"/>
  <c r="F601" i="4"/>
  <c r="F600" i="4"/>
  <c r="E599" i="4"/>
  <c r="D593" i="1" s="1"/>
  <c r="D599" i="4"/>
  <c r="F599" i="4" s="1"/>
  <c r="F598" i="4"/>
  <c r="F597" i="4"/>
  <c r="F596" i="4"/>
  <c r="F595" i="4"/>
  <c r="F594" i="4"/>
  <c r="E594" i="4"/>
  <c r="D588" i="1" s="1"/>
  <c r="D594" i="4"/>
  <c r="F592" i="4"/>
  <c r="F591" i="4"/>
  <c r="F590" i="4"/>
  <c r="E590" i="4"/>
  <c r="D584" i="1" s="1"/>
  <c r="D590" i="4"/>
  <c r="F589" i="4"/>
  <c r="F588" i="4"/>
  <c r="E587" i="4"/>
  <c r="D581" i="1" s="1"/>
  <c r="D587" i="4"/>
  <c r="F587" i="4" s="1"/>
  <c r="F586" i="4"/>
  <c r="E585" i="4"/>
  <c r="D585" i="4"/>
  <c r="F584" i="4"/>
  <c r="F583" i="4"/>
  <c r="F582" i="4"/>
  <c r="F581" i="4"/>
  <c r="E581" i="4"/>
  <c r="D575" i="1" s="1"/>
  <c r="H575" i="1" s="1"/>
  <c r="D581" i="4"/>
  <c r="F579" i="4"/>
  <c r="F578" i="4"/>
  <c r="F577" i="4"/>
  <c r="E577" i="4"/>
  <c r="D571" i="1" s="1"/>
  <c r="H571" i="1" s="1"/>
  <c r="D577" i="4"/>
  <c r="F576" i="4"/>
  <c r="F575" i="4"/>
  <c r="F574" i="4"/>
  <c r="E574" i="4"/>
  <c r="D574" i="4"/>
  <c r="F573" i="4"/>
  <c r="F572" i="4"/>
  <c r="E571" i="4"/>
  <c r="D565" i="1" s="1"/>
  <c r="H565" i="1" s="1"/>
  <c r="D571" i="4"/>
  <c r="F571" i="4" s="1"/>
  <c r="F570" i="4"/>
  <c r="F569" i="4"/>
  <c r="E568" i="4"/>
  <c r="D568" i="4"/>
  <c r="F568" i="4" s="1"/>
  <c r="D567" i="4"/>
  <c r="F567" i="4" s="1"/>
  <c r="F566" i="4"/>
  <c r="F565" i="4"/>
  <c r="F564" i="4"/>
  <c r="F563" i="4"/>
  <c r="E563" i="4"/>
  <c r="D557" i="1" s="1"/>
  <c r="H557" i="1" s="1"/>
  <c r="D563" i="4"/>
  <c r="F562" i="4"/>
  <c r="F561" i="4"/>
  <c r="F560" i="4"/>
  <c r="F559" i="4"/>
  <c r="F558" i="4"/>
  <c r="F557" i="4"/>
  <c r="F556" i="4"/>
  <c r="E555" i="4"/>
  <c r="D549" i="1" s="1"/>
  <c r="H549" i="1" s="1"/>
  <c r="D555" i="4"/>
  <c r="F555" i="4" s="1"/>
  <c r="F554" i="4"/>
  <c r="F553" i="4"/>
  <c r="F552" i="4"/>
  <c r="F551" i="4"/>
  <c r="F550" i="4"/>
  <c r="E550" i="4"/>
  <c r="D544" i="1" s="1"/>
  <c r="H544" i="1" s="1"/>
  <c r="D550" i="4"/>
  <c r="F549" i="4"/>
  <c r="F548" i="4"/>
  <c r="F547" i="4"/>
  <c r="F546" i="4"/>
  <c r="F545" i="4"/>
  <c r="F544" i="4"/>
  <c r="E543" i="4"/>
  <c r="D537" i="1" s="1"/>
  <c r="H537" i="1" s="1"/>
  <c r="D543" i="4"/>
  <c r="F543" i="4" s="1"/>
  <c r="F542" i="4"/>
  <c r="F541" i="4"/>
  <c r="F540" i="4"/>
  <c r="F539" i="4"/>
  <c r="F538" i="4"/>
  <c r="E538" i="4"/>
  <c r="D532" i="1" s="1"/>
  <c r="H532" i="1" s="1"/>
  <c r="D538" i="4"/>
  <c r="F537" i="4"/>
  <c r="F536" i="4"/>
  <c r="E535" i="4"/>
  <c r="D529" i="1" s="1"/>
  <c r="H529" i="1" s="1"/>
  <c r="D535" i="4"/>
  <c r="F535" i="4" s="1"/>
  <c r="F534" i="4"/>
  <c r="F533" i="4"/>
  <c r="F532" i="4"/>
  <c r="F531" i="4"/>
  <c r="F530" i="4"/>
  <c r="E530" i="4"/>
  <c r="D524" i="1" s="1"/>
  <c r="H524" i="1" s="1"/>
  <c r="D530" i="4"/>
  <c r="D529" i="4" s="1"/>
  <c r="F527" i="4"/>
  <c r="F526" i="4"/>
  <c r="F525" i="4"/>
  <c r="E525" i="4"/>
  <c r="D525" i="4"/>
  <c r="F524" i="4"/>
  <c r="F523" i="4"/>
  <c r="F522" i="4"/>
  <c r="E522" i="4"/>
  <c r="D522" i="4"/>
  <c r="F521" i="4"/>
  <c r="F520" i="4"/>
  <c r="E519" i="4"/>
  <c r="D513" i="1" s="1"/>
  <c r="H513" i="1" s="1"/>
  <c r="D519" i="4"/>
  <c r="F519" i="4" s="1"/>
  <c r="F518" i="4"/>
  <c r="F517" i="4"/>
  <c r="E516" i="4"/>
  <c r="D516" i="4"/>
  <c r="F516" i="4" s="1"/>
  <c r="D515" i="4"/>
  <c r="F515" i="4" s="1"/>
  <c r="F514" i="4"/>
  <c r="F513" i="4"/>
  <c r="F512" i="4"/>
  <c r="F511" i="4"/>
  <c r="F510" i="4"/>
  <c r="F509" i="4"/>
  <c r="F508" i="4"/>
  <c r="F507" i="4"/>
  <c r="E507" i="4"/>
  <c r="D507" i="4"/>
  <c r="F506" i="4"/>
  <c r="F505" i="4"/>
  <c r="F504" i="4"/>
  <c r="F503" i="4"/>
  <c r="E502" i="4"/>
  <c r="D502" i="4"/>
  <c r="F502" i="4" s="1"/>
  <c r="F501" i="4"/>
  <c r="F500" i="4"/>
  <c r="F499" i="4"/>
  <c r="F498" i="4"/>
  <c r="F497" i="4"/>
  <c r="F496" i="4"/>
  <c r="E495" i="4"/>
  <c r="D489" i="1" s="1"/>
  <c r="H489" i="1" s="1"/>
  <c r="D495" i="4"/>
  <c r="F494" i="4"/>
  <c r="F493" i="4"/>
  <c r="F492" i="4"/>
  <c r="F491" i="4"/>
  <c r="E490" i="4"/>
  <c r="D484" i="1" s="1"/>
  <c r="H484" i="1" s="1"/>
  <c r="D490" i="4"/>
  <c r="F490" i="4" s="1"/>
  <c r="F489" i="4"/>
  <c r="F488" i="4"/>
  <c r="F487" i="4"/>
  <c r="F486" i="4"/>
  <c r="E485" i="4"/>
  <c r="D479" i="1" s="1"/>
  <c r="H479" i="1" s="1"/>
  <c r="D485" i="4"/>
  <c r="F483" i="4"/>
  <c r="F482" i="4"/>
  <c r="E481" i="4"/>
  <c r="D475" i="1" s="1"/>
  <c r="D481" i="4"/>
  <c r="F481" i="4" s="1"/>
  <c r="F480" i="4"/>
  <c r="F479" i="4"/>
  <c r="E478" i="4"/>
  <c r="D472" i="1" s="1"/>
  <c r="D478" i="4"/>
  <c r="F478" i="4" s="1"/>
  <c r="F477" i="4"/>
  <c r="F476" i="4"/>
  <c r="F475" i="4"/>
  <c r="F474" i="4"/>
  <c r="E473" i="4"/>
  <c r="D473" i="4"/>
  <c r="F471" i="4"/>
  <c r="F470" i="4"/>
  <c r="E469" i="4"/>
  <c r="D469" i="4"/>
  <c r="F469" i="4" s="1"/>
  <c r="F468" i="4"/>
  <c r="F467" i="4"/>
  <c r="E466" i="4"/>
  <c r="D460" i="1" s="1"/>
  <c r="D466" i="4"/>
  <c r="F466" i="4" s="1"/>
  <c r="F465" i="4"/>
  <c r="F464" i="4"/>
  <c r="F463" i="4"/>
  <c r="E463" i="4"/>
  <c r="D463" i="4"/>
  <c r="F462" i="4"/>
  <c r="F461" i="4"/>
  <c r="F460" i="4"/>
  <c r="E460" i="4"/>
  <c r="D454" i="1" s="1"/>
  <c r="D460" i="4"/>
  <c r="D459" i="4" s="1"/>
  <c r="F459" i="4"/>
  <c r="F458" i="4"/>
  <c r="F457" i="4"/>
  <c r="F456" i="4"/>
  <c r="E455" i="4"/>
  <c r="D449" i="1" s="1"/>
  <c r="D455" i="4"/>
  <c r="F455" i="4" s="1"/>
  <c r="F454" i="4"/>
  <c r="F453" i="4"/>
  <c r="F452" i="4"/>
  <c r="F451" i="4"/>
  <c r="F450" i="4"/>
  <c r="F449" i="4"/>
  <c r="F448" i="4"/>
  <c r="F447" i="4"/>
  <c r="E447" i="4"/>
  <c r="D441" i="1" s="1"/>
  <c r="H441" i="1" s="1"/>
  <c r="D447" i="4"/>
  <c r="F446" i="4"/>
  <c r="F445" i="4"/>
  <c r="F444" i="4"/>
  <c r="F443" i="4"/>
  <c r="E442" i="4"/>
  <c r="D436" i="1" s="1"/>
  <c r="G436" i="1" s="1"/>
  <c r="D442" i="4"/>
  <c r="F442" i="4" s="1"/>
  <c r="F441" i="4"/>
  <c r="F440" i="4"/>
  <c r="F439" i="4"/>
  <c r="F438" i="4"/>
  <c r="F437" i="4"/>
  <c r="F436" i="4"/>
  <c r="F435" i="4"/>
  <c r="E435" i="4"/>
  <c r="D429" i="1" s="1"/>
  <c r="H429" i="1" s="1"/>
  <c r="D435" i="4"/>
  <c r="F434" i="4"/>
  <c r="F433" i="4"/>
  <c r="F432" i="4"/>
  <c r="F431" i="4"/>
  <c r="E430" i="4"/>
  <c r="D430" i="4"/>
  <c r="F430" i="4" s="1"/>
  <c r="F429" i="4"/>
  <c r="F428" i="4"/>
  <c r="E427" i="4"/>
  <c r="F427" i="4" s="1"/>
  <c r="D427" i="4"/>
  <c r="F426" i="4"/>
  <c r="F425" i="4"/>
  <c r="F424" i="4"/>
  <c r="F423" i="4"/>
  <c r="E422" i="4"/>
  <c r="D416" i="1" s="1"/>
  <c r="D422" i="4"/>
  <c r="F422" i="4" s="1"/>
  <c r="D421" i="4"/>
  <c r="E418" i="4"/>
  <c r="F418" i="4" s="1"/>
  <c r="D418" i="4"/>
  <c r="E417" i="4"/>
  <c r="D412" i="1" s="1"/>
  <c r="D417" i="4"/>
  <c r="C412" i="1" s="1"/>
  <c r="E416" i="4"/>
  <c r="D411" i="1" s="1"/>
  <c r="D416" i="4"/>
  <c r="F411" i="4"/>
  <c r="F410" i="4"/>
  <c r="F409" i="4"/>
  <c r="F406" i="4"/>
  <c r="F405" i="4"/>
  <c r="F404" i="4"/>
  <c r="F403" i="4"/>
  <c r="E402" i="4"/>
  <c r="D402" i="4"/>
  <c r="F401" i="4"/>
  <c r="E400" i="4"/>
  <c r="D395" i="1" s="1"/>
  <c r="D400" i="4"/>
  <c r="F400" i="4" s="1"/>
  <c r="F399" i="4"/>
  <c r="F398" i="4"/>
  <c r="E397" i="4"/>
  <c r="E396" i="4" s="1"/>
  <c r="D391" i="1" s="1"/>
  <c r="D397" i="4"/>
  <c r="F397" i="4" s="1"/>
  <c r="D396" i="4"/>
  <c r="F396" i="4" s="1"/>
  <c r="F395" i="4"/>
  <c r="F394" i="4"/>
  <c r="F393" i="4"/>
  <c r="F392" i="4"/>
  <c r="E391" i="4"/>
  <c r="F391" i="4" s="1"/>
  <c r="D391" i="4"/>
  <c r="F390" i="4"/>
  <c r="F389" i="4"/>
  <c r="E388" i="4"/>
  <c r="D383" i="1" s="1"/>
  <c r="D388" i="4"/>
  <c r="F387" i="4"/>
  <c r="F386" i="4"/>
  <c r="F385" i="4"/>
  <c r="F384" i="4"/>
  <c r="E383" i="4"/>
  <c r="D378" i="1" s="1"/>
  <c r="D383" i="4"/>
  <c r="F382" i="4"/>
  <c r="F381" i="4"/>
  <c r="F380" i="4"/>
  <c r="F379" i="4"/>
  <c r="E378" i="4"/>
  <c r="F378" i="4" s="1"/>
  <c r="D378" i="4"/>
  <c r="F377" i="4"/>
  <c r="F376" i="4"/>
  <c r="F375" i="4"/>
  <c r="F374" i="4"/>
  <c r="F373" i="4"/>
  <c r="F372" i="4"/>
  <c r="F371" i="4"/>
  <c r="F370" i="4"/>
  <c r="E369" i="4"/>
  <c r="D364" i="1" s="1"/>
  <c r="G364" i="1" s="1"/>
  <c r="D369" i="4"/>
  <c r="F368" i="4"/>
  <c r="F367" i="4"/>
  <c r="F366" i="4"/>
  <c r="F365" i="4"/>
  <c r="E364" i="4"/>
  <c r="D364" i="4"/>
  <c r="F362" i="4"/>
  <c r="F361" i="4"/>
  <c r="F360" i="4"/>
  <c r="F359" i="4"/>
  <c r="F358" i="4"/>
  <c r="F357" i="4"/>
  <c r="E356" i="4"/>
  <c r="D351" i="1" s="1"/>
  <c r="H351" i="1" s="1"/>
  <c r="D356" i="4"/>
  <c r="F355" i="4"/>
  <c r="F354" i="4"/>
  <c r="F353" i="4"/>
  <c r="E352" i="4"/>
  <c r="D347" i="1" s="1"/>
  <c r="D352" i="4"/>
  <c r="F349" i="4"/>
  <c r="E348" i="4"/>
  <c r="D348" i="4"/>
  <c r="F348" i="4" s="1"/>
  <c r="F347" i="4"/>
  <c r="F346" i="4"/>
  <c r="E345" i="4"/>
  <c r="E344" i="4" s="1"/>
  <c r="D345" i="4"/>
  <c r="F345" i="4" s="1"/>
  <c r="D344" i="4"/>
  <c r="F344" i="4" s="1"/>
  <c r="F343" i="4"/>
  <c r="F342" i="4"/>
  <c r="F341" i="4"/>
  <c r="F340" i="4"/>
  <c r="F339" i="4"/>
  <c r="E339" i="4"/>
  <c r="D339" i="4"/>
  <c r="F338" i="4"/>
  <c r="F337" i="4"/>
  <c r="E336" i="4"/>
  <c r="D336" i="4"/>
  <c r="F336" i="4" s="1"/>
  <c r="F335" i="4"/>
  <c r="F334" i="4"/>
  <c r="F333" i="4"/>
  <c r="F332" i="4"/>
  <c r="F331" i="4"/>
  <c r="E331" i="4"/>
  <c r="D326" i="1" s="1"/>
  <c r="D331" i="4"/>
  <c r="F330" i="4"/>
  <c r="F329" i="4"/>
  <c r="F328" i="4"/>
  <c r="F327" i="4"/>
  <c r="F326" i="4"/>
  <c r="E326" i="4"/>
  <c r="D321" i="1" s="1"/>
  <c r="D326" i="4"/>
  <c r="F325" i="4"/>
  <c r="F324" i="4"/>
  <c r="F323" i="4"/>
  <c r="F322" i="4"/>
  <c r="F321" i="4"/>
  <c r="F320" i="4"/>
  <c r="F319" i="4"/>
  <c r="F318" i="4"/>
  <c r="E317" i="4"/>
  <c r="D312" i="1" s="1"/>
  <c r="D317" i="4"/>
  <c r="F317" i="4" s="1"/>
  <c r="F316" i="4"/>
  <c r="F315" i="4"/>
  <c r="F314" i="4"/>
  <c r="F313" i="4"/>
  <c r="E312" i="4"/>
  <c r="D307" i="1" s="1"/>
  <c r="D312" i="4"/>
  <c r="F310" i="4"/>
  <c r="F309" i="4"/>
  <c r="F308" i="4"/>
  <c r="F307" i="4"/>
  <c r="F306" i="4"/>
  <c r="F305" i="4"/>
  <c r="E304" i="4"/>
  <c r="D304" i="4"/>
  <c r="F303" i="4"/>
  <c r="F302" i="4"/>
  <c r="F301" i="4"/>
  <c r="E300" i="4"/>
  <c r="D300" i="4"/>
  <c r="F296" i="4"/>
  <c r="F295" i="4"/>
  <c r="F294" i="4"/>
  <c r="F293" i="4"/>
  <c r="F292" i="4"/>
  <c r="E288" i="4"/>
  <c r="D284" i="1" s="1"/>
  <c r="D288" i="4"/>
  <c r="F288" i="4" s="1"/>
  <c r="E287" i="4"/>
  <c r="D283" i="1" s="1"/>
  <c r="D287" i="4"/>
  <c r="F287" i="4" s="1"/>
  <c r="F286" i="4"/>
  <c r="F285" i="4"/>
  <c r="F284" i="4"/>
  <c r="F283" i="4"/>
  <c r="F282" i="4"/>
  <c r="F281" i="4"/>
  <c r="F280" i="4"/>
  <c r="E279" i="4"/>
  <c r="F279" i="4" s="1"/>
  <c r="D279" i="4"/>
  <c r="F278" i="4"/>
  <c r="F277" i="4"/>
  <c r="F276" i="4"/>
  <c r="F275" i="4"/>
  <c r="F274" i="4"/>
  <c r="F273" i="4"/>
  <c r="E273" i="4"/>
  <c r="D269" i="1" s="1"/>
  <c r="D273" i="4"/>
  <c r="F272" i="4"/>
  <c r="F271" i="4"/>
  <c r="F270" i="4"/>
  <c r="F269" i="4"/>
  <c r="E268" i="4"/>
  <c r="D264" i="1" s="1"/>
  <c r="D268" i="4"/>
  <c r="F267" i="4"/>
  <c r="F266" i="4"/>
  <c r="F265" i="4"/>
  <c r="E264" i="4"/>
  <c r="F264" i="4" s="1"/>
  <c r="D264" i="4"/>
  <c r="D263" i="4" s="1"/>
  <c r="F262" i="4"/>
  <c r="F261" i="4"/>
  <c r="F260" i="4"/>
  <c r="E259" i="4"/>
  <c r="D255" i="1" s="1"/>
  <c r="D259" i="4"/>
  <c r="F258" i="4"/>
  <c r="F257" i="4"/>
  <c r="F256" i="4"/>
  <c r="F255" i="4"/>
  <c r="F254" i="4"/>
  <c r="E253" i="4"/>
  <c r="D249" i="1" s="1"/>
  <c r="D253" i="4"/>
  <c r="F251" i="4"/>
  <c r="F250" i="4"/>
  <c r="F249" i="4"/>
  <c r="F248" i="4"/>
  <c r="E247" i="4"/>
  <c r="F247" i="4" s="1"/>
  <c r="D247" i="4"/>
  <c r="F246" i="4"/>
  <c r="F245" i="4"/>
  <c r="E244" i="4"/>
  <c r="F244" i="4" s="1"/>
  <c r="D244" i="4"/>
  <c r="F243" i="4"/>
  <c r="F242" i="4"/>
  <c r="F241" i="4"/>
  <c r="E240" i="4"/>
  <c r="D240" i="4"/>
  <c r="F240" i="4" s="1"/>
  <c r="F239" i="4"/>
  <c r="F238" i="4"/>
  <c r="F237" i="4"/>
  <c r="E236" i="4"/>
  <c r="F236" i="4" s="1"/>
  <c r="D236" i="4"/>
  <c r="F235" i="4"/>
  <c r="F234" i="4"/>
  <c r="F233" i="4"/>
  <c r="F232" i="4"/>
  <c r="E231" i="4"/>
  <c r="F231" i="4" s="1"/>
  <c r="D231" i="4"/>
  <c r="F230" i="4"/>
  <c r="F229" i="4"/>
  <c r="F228" i="4"/>
  <c r="E228" i="4"/>
  <c r="D228" i="4"/>
  <c r="F227" i="4"/>
  <c r="F226" i="4"/>
  <c r="E225" i="4"/>
  <c r="D221" i="1" s="1"/>
  <c r="D225" i="4"/>
  <c r="F223" i="4"/>
  <c r="F222" i="4"/>
  <c r="F221" i="4"/>
  <c r="F220" i="4"/>
  <c r="E219" i="4"/>
  <c r="F219" i="4" s="1"/>
  <c r="D219" i="4"/>
  <c r="F218" i="4"/>
  <c r="F217" i="4"/>
  <c r="F216" i="4"/>
  <c r="E216" i="4"/>
  <c r="D216" i="4"/>
  <c r="D215" i="4" s="1"/>
  <c r="F214" i="4"/>
  <c r="F213" i="4"/>
  <c r="F212" i="4"/>
  <c r="F211" i="4"/>
  <c r="E210" i="4"/>
  <c r="D210" i="4"/>
  <c r="F209" i="4"/>
  <c r="F208" i="4"/>
  <c r="F207" i="4"/>
  <c r="F206" i="4"/>
  <c r="F205" i="4"/>
  <c r="F204" i="4"/>
  <c r="F203" i="4"/>
  <c r="F202" i="4"/>
  <c r="E202" i="4"/>
  <c r="D202" i="4"/>
  <c r="F201" i="4"/>
  <c r="F200" i="4"/>
  <c r="F199" i="4"/>
  <c r="F198" i="4"/>
  <c r="F197" i="4"/>
  <c r="E197" i="4"/>
  <c r="D197" i="4"/>
  <c r="F195" i="4"/>
  <c r="F194" i="4"/>
  <c r="F193" i="4"/>
  <c r="F192" i="4"/>
  <c r="F191" i="4"/>
  <c r="F190" i="4"/>
  <c r="F189" i="4"/>
  <c r="E188" i="4"/>
  <c r="F188" i="4" s="1"/>
  <c r="D188" i="4"/>
  <c r="F187" i="4"/>
  <c r="F186" i="4"/>
  <c r="F185" i="4"/>
  <c r="F184" i="4"/>
  <c r="F183" i="4"/>
  <c r="F182" i="4"/>
  <c r="F181" i="4"/>
  <c r="F180" i="4"/>
  <c r="F179" i="4"/>
  <c r="F178" i="4"/>
  <c r="E177" i="4"/>
  <c r="D173" i="1" s="1"/>
  <c r="D177" i="4"/>
  <c r="F176" i="4"/>
  <c r="F175" i="4"/>
  <c r="F174" i="4"/>
  <c r="F173" i="4"/>
  <c r="F172" i="4"/>
  <c r="F171" i="4"/>
  <c r="F170" i="4"/>
  <c r="E169" i="4"/>
  <c r="F169" i="4" s="1"/>
  <c r="D169" i="4"/>
  <c r="F168" i="4"/>
  <c r="F167" i="4"/>
  <c r="F166" i="4"/>
  <c r="F165" i="4"/>
  <c r="E164" i="4"/>
  <c r="D164" i="4"/>
  <c r="D163" i="4"/>
  <c r="F162" i="4"/>
  <c r="F161" i="4"/>
  <c r="F160" i="4"/>
  <c r="E159" i="4"/>
  <c r="F159" i="4" s="1"/>
  <c r="D159" i="4"/>
  <c r="F158" i="4"/>
  <c r="F157" i="4"/>
  <c r="F156" i="4"/>
  <c r="F155" i="4"/>
  <c r="F154" i="4"/>
  <c r="E153" i="4"/>
  <c r="D153" i="4"/>
  <c r="D152" i="4"/>
  <c r="F150" i="4"/>
  <c r="F149" i="4"/>
  <c r="F148" i="4"/>
  <c r="F147" i="4"/>
  <c r="F146" i="4"/>
  <c r="F145" i="4"/>
  <c r="F144" i="4"/>
  <c r="F143" i="4"/>
  <c r="F142" i="4"/>
  <c r="F141" i="4"/>
  <c r="E140" i="4"/>
  <c r="E139" i="4" s="1"/>
  <c r="D140" i="4"/>
  <c r="D139" i="4"/>
  <c r="F138" i="4"/>
  <c r="F137" i="4"/>
  <c r="F136" i="4"/>
  <c r="F135" i="4"/>
  <c r="F134" i="4"/>
  <c r="E134" i="4"/>
  <c r="D134" i="4"/>
  <c r="D133" i="4" s="1"/>
  <c r="F133" i="4"/>
  <c r="E133" i="4"/>
  <c r="F132" i="4"/>
  <c r="F131" i="4"/>
  <c r="F130" i="4"/>
  <c r="F129" i="4"/>
  <c r="E128" i="4"/>
  <c r="D128" i="4"/>
  <c r="F127" i="4"/>
  <c r="F126" i="4"/>
  <c r="E125" i="4"/>
  <c r="E124" i="4" s="1"/>
  <c r="D125" i="4"/>
  <c r="F123" i="4"/>
  <c r="F122" i="4"/>
  <c r="F121" i="4"/>
  <c r="E120" i="4"/>
  <c r="D116" i="1" s="1"/>
  <c r="H116" i="1" s="1"/>
  <c r="D120" i="4"/>
  <c r="F119" i="4"/>
  <c r="F118" i="4"/>
  <c r="F117" i="4"/>
  <c r="F116" i="4"/>
  <c r="F115" i="4"/>
  <c r="F114" i="4"/>
  <c r="F113" i="4"/>
  <c r="E112" i="4"/>
  <c r="D108" i="1" s="1"/>
  <c r="H108" i="1" s="1"/>
  <c r="D112" i="4"/>
  <c r="F111" i="4"/>
  <c r="F110" i="4"/>
  <c r="F109" i="4"/>
  <c r="F108" i="4"/>
  <c r="E107" i="4"/>
  <c r="D103" i="1" s="1"/>
  <c r="H103" i="1" s="1"/>
  <c r="D107" i="4"/>
  <c r="F105" i="4"/>
  <c r="F104" i="4"/>
  <c r="F103" i="4"/>
  <c r="F102" i="4"/>
  <c r="F101" i="4"/>
  <c r="F100" i="4"/>
  <c r="F99" i="4"/>
  <c r="E98" i="4"/>
  <c r="D98" i="4"/>
  <c r="F98" i="4" s="1"/>
  <c r="F97" i="4"/>
  <c r="F96" i="4"/>
  <c r="F95" i="4"/>
  <c r="F94" i="4"/>
  <c r="F93" i="4"/>
  <c r="F92" i="4"/>
  <c r="E91" i="4"/>
  <c r="D87" i="1" s="1"/>
  <c r="H87" i="1" s="1"/>
  <c r="D91" i="4"/>
  <c r="F90" i="4"/>
  <c r="F89" i="4"/>
  <c r="F88" i="4"/>
  <c r="F87" i="4"/>
  <c r="F86" i="4"/>
  <c r="F85" i="4"/>
  <c r="F84" i="4"/>
  <c r="E83" i="4"/>
  <c r="D83" i="4"/>
  <c r="F81" i="4"/>
  <c r="F80" i="4"/>
  <c r="F79" i="4"/>
  <c r="F78" i="4"/>
  <c r="F77" i="4"/>
  <c r="E77" i="4"/>
  <c r="D77" i="4"/>
  <c r="F76" i="4"/>
  <c r="F75" i="4"/>
  <c r="E74" i="4"/>
  <c r="F74" i="4" s="1"/>
  <c r="D74" i="4"/>
  <c r="F73" i="4"/>
  <c r="F72" i="4"/>
  <c r="E71" i="4"/>
  <c r="D71" i="4"/>
  <c r="F71" i="4" s="1"/>
  <c r="F70" i="4"/>
  <c r="F69" i="4"/>
  <c r="E68" i="4"/>
  <c r="D68" i="4"/>
  <c r="F68" i="4" s="1"/>
  <c r="F67" i="4"/>
  <c r="F66" i="4"/>
  <c r="E65" i="4"/>
  <c r="F65" i="4" s="1"/>
  <c r="D65" i="4"/>
  <c r="F64" i="4"/>
  <c r="F63" i="4"/>
  <c r="E62" i="4"/>
  <c r="D58" i="1" s="1"/>
  <c r="H58" i="1" s="1"/>
  <c r="D62" i="4"/>
  <c r="F61" i="4"/>
  <c r="F60" i="4"/>
  <c r="E59" i="4"/>
  <c r="D55" i="1" s="1"/>
  <c r="H55" i="1" s="1"/>
  <c r="D59" i="4"/>
  <c r="F58" i="4"/>
  <c r="F57" i="4"/>
  <c r="F56" i="4"/>
  <c r="F55" i="4"/>
  <c r="E54" i="4"/>
  <c r="F54" i="4" s="1"/>
  <c r="D54" i="4"/>
  <c r="F53" i="4"/>
  <c r="F52" i="4"/>
  <c r="E51" i="4"/>
  <c r="D51" i="4"/>
  <c r="F49" i="4"/>
  <c r="F48" i="4"/>
  <c r="F47" i="4"/>
  <c r="F46" i="4"/>
  <c r="F45" i="4"/>
  <c r="E45" i="4"/>
  <c r="E44" i="4" s="1"/>
  <c r="D45" i="4"/>
  <c r="D44" i="4"/>
  <c r="F44" i="4" s="1"/>
  <c r="F43" i="4"/>
  <c r="F42" i="4"/>
  <c r="F41" i="4"/>
  <c r="F40" i="4"/>
  <c r="E40" i="4"/>
  <c r="D40" i="4"/>
  <c r="F39" i="4"/>
  <c r="F38" i="4"/>
  <c r="E37" i="4"/>
  <c r="D37" i="4"/>
  <c r="F37" i="4" s="1"/>
  <c r="F36" i="4"/>
  <c r="F35" i="4"/>
  <c r="F34" i="4"/>
  <c r="F33" i="4"/>
  <c r="F32" i="4"/>
  <c r="F31" i="4"/>
  <c r="F30" i="4"/>
  <c r="E29" i="4"/>
  <c r="F29" i="4" s="1"/>
  <c r="D29" i="4"/>
  <c r="F28" i="4"/>
  <c r="F27" i="4"/>
  <c r="F26" i="4"/>
  <c r="F25" i="4"/>
  <c r="F24" i="4"/>
  <c r="E23" i="4"/>
  <c r="F23" i="4" s="1"/>
  <c r="D23" i="4"/>
  <c r="F22" i="4"/>
  <c r="F21" i="4"/>
  <c r="F20" i="4"/>
  <c r="F19" i="4"/>
  <c r="F18" i="4"/>
  <c r="F17" i="4"/>
  <c r="E17" i="4"/>
  <c r="D17" i="4"/>
  <c r="F16" i="4"/>
  <c r="F15" i="4"/>
  <c r="F14" i="4"/>
  <c r="F13" i="4"/>
  <c r="F12" i="4"/>
  <c r="F11" i="4"/>
  <c r="F10" i="4"/>
  <c r="F9" i="4"/>
  <c r="E8" i="4"/>
  <c r="D8" i="4"/>
  <c r="G36" i="3"/>
  <c r="B36" i="3"/>
  <c r="G35" i="3"/>
  <c r="B35" i="3"/>
  <c r="G34" i="3"/>
  <c r="B34" i="3"/>
  <c r="I33" i="3"/>
  <c r="G33" i="3"/>
  <c r="B33" i="3"/>
  <c r="H32" i="3"/>
  <c r="G32" i="3"/>
  <c r="B32" i="3"/>
  <c r="H31" i="3"/>
  <c r="G31" i="3"/>
  <c r="B31" i="3"/>
  <c r="G30" i="3"/>
  <c r="B30" i="3"/>
  <c r="G29" i="3"/>
  <c r="B29" i="3"/>
  <c r="G28" i="3"/>
  <c r="B28" i="3"/>
  <c r="H27" i="3"/>
  <c r="G27" i="3"/>
  <c r="B27" i="3"/>
  <c r="I26" i="3"/>
  <c r="H26" i="3"/>
  <c r="G26" i="3"/>
  <c r="B26" i="3"/>
  <c r="G25" i="3"/>
  <c r="B25" i="3"/>
  <c r="H24" i="3"/>
  <c r="G24" i="3"/>
  <c r="B24" i="3"/>
  <c r="G23" i="3"/>
  <c r="B23" i="3"/>
  <c r="G22" i="3"/>
  <c r="B22" i="3"/>
  <c r="G21" i="3"/>
  <c r="B21" i="3"/>
  <c r="G20" i="3"/>
  <c r="B20" i="3"/>
  <c r="G19" i="3"/>
  <c r="B19" i="3"/>
  <c r="G18" i="3"/>
  <c r="B18" i="3"/>
  <c r="G17" i="3"/>
  <c r="B17" i="3"/>
  <c r="G16" i="3"/>
  <c r="B16" i="3"/>
  <c r="H10" i="3" a="1"/>
  <c r="H10" i="3" s="1"/>
  <c r="L3" i="9" s="1"/>
  <c r="G1580" i="1"/>
  <c r="C1580" i="1"/>
  <c r="H1580" i="1" s="1"/>
  <c r="C1579" i="1"/>
  <c r="H1579" i="1" s="1"/>
  <c r="C1578" i="1"/>
  <c r="G1578" i="1" s="1"/>
  <c r="C1577" i="1"/>
  <c r="G1577" i="1" s="1"/>
  <c r="C1576" i="1"/>
  <c r="H1576" i="1" s="1"/>
  <c r="G1575" i="1"/>
  <c r="C1575" i="1"/>
  <c r="H1575" i="1" s="1"/>
  <c r="C1574" i="1"/>
  <c r="G1574" i="1" s="1"/>
  <c r="H1573" i="1"/>
  <c r="G1573" i="1"/>
  <c r="C1573" i="1"/>
  <c r="G1572" i="1"/>
  <c r="C1572" i="1"/>
  <c r="H1572" i="1" s="1"/>
  <c r="C1571" i="1"/>
  <c r="H1571" i="1" s="1"/>
  <c r="H1570" i="1"/>
  <c r="C1570" i="1"/>
  <c r="G1570" i="1" s="1"/>
  <c r="C1569" i="1"/>
  <c r="H1569" i="1" s="1"/>
  <c r="C1568" i="1"/>
  <c r="G1568" i="1" s="1"/>
  <c r="G1567" i="1"/>
  <c r="C1567" i="1"/>
  <c r="H1567" i="1" s="1"/>
  <c r="C1566" i="1"/>
  <c r="G1566" i="1" s="1"/>
  <c r="C1564" i="1"/>
  <c r="H1564" i="1" s="1"/>
  <c r="C1563" i="1"/>
  <c r="H1563" i="1" s="1"/>
  <c r="C1562" i="1"/>
  <c r="G1562" i="1" s="1"/>
  <c r="H1561" i="1"/>
  <c r="G1561" i="1"/>
  <c r="C1561" i="1"/>
  <c r="C1559" i="1"/>
  <c r="H1559" i="1" s="1"/>
  <c r="C1558" i="1"/>
  <c r="G1558" i="1" s="1"/>
  <c r="C1557" i="1"/>
  <c r="H1557" i="1" s="1"/>
  <c r="G1556" i="1"/>
  <c r="C1556" i="1"/>
  <c r="H1556" i="1" s="1"/>
  <c r="C1555" i="1"/>
  <c r="H1555" i="1" s="1"/>
  <c r="H1554" i="1"/>
  <c r="C1554" i="1"/>
  <c r="G1554" i="1" s="1"/>
  <c r="C1553" i="1"/>
  <c r="H1553" i="1" s="1"/>
  <c r="H1552" i="1"/>
  <c r="C1552" i="1"/>
  <c r="G1552" i="1" s="1"/>
  <c r="C1551" i="1"/>
  <c r="H1551" i="1" s="1"/>
  <c r="C1550" i="1"/>
  <c r="G1550" i="1" s="1"/>
  <c r="H1549" i="1"/>
  <c r="G1549" i="1"/>
  <c r="C1549" i="1"/>
  <c r="G1548" i="1"/>
  <c r="C1548" i="1"/>
  <c r="H1548" i="1" s="1"/>
  <c r="C1547" i="1"/>
  <c r="H1547" i="1" s="1"/>
  <c r="H1546" i="1"/>
  <c r="C1546" i="1"/>
  <c r="G1546" i="1" s="1"/>
  <c r="H1545" i="1"/>
  <c r="G1545" i="1"/>
  <c r="C1545" i="1"/>
  <c r="H1544" i="1"/>
  <c r="C1544" i="1"/>
  <c r="G1544" i="1" s="1"/>
  <c r="G1543" i="1"/>
  <c r="C1543" i="1"/>
  <c r="H1543" i="1" s="1"/>
  <c r="C1542" i="1"/>
  <c r="G1542" i="1" s="1"/>
  <c r="H1541" i="1"/>
  <c r="G1541" i="1"/>
  <c r="C1541" i="1"/>
  <c r="G1540" i="1"/>
  <c r="C1540" i="1"/>
  <c r="H1540" i="1" s="1"/>
  <c r="C1539" i="1"/>
  <c r="H1538" i="1"/>
  <c r="C1538" i="1"/>
  <c r="G1538" i="1" s="1"/>
  <c r="H1537" i="1"/>
  <c r="C1537" i="1"/>
  <c r="G1537" i="1" s="1"/>
  <c r="C1536" i="1"/>
  <c r="H1536" i="1" s="1"/>
  <c r="C1535" i="1"/>
  <c r="C1534" i="1"/>
  <c r="G1534" i="1" s="1"/>
  <c r="C1533" i="1"/>
  <c r="G1533" i="1" s="1"/>
  <c r="C1532" i="1"/>
  <c r="H1532" i="1" s="1"/>
  <c r="C1531" i="1"/>
  <c r="H1529" i="1"/>
  <c r="G1529" i="1"/>
  <c r="C1529" i="1"/>
  <c r="G1528" i="1"/>
  <c r="C1528" i="1"/>
  <c r="H1528" i="1" s="1"/>
  <c r="C1527" i="1"/>
  <c r="C1526" i="1"/>
  <c r="G1526" i="1" s="1"/>
  <c r="C1523" i="1"/>
  <c r="H1522" i="1"/>
  <c r="C1522" i="1"/>
  <c r="G1522" i="1" s="1"/>
  <c r="H1521" i="1"/>
  <c r="G1521" i="1"/>
  <c r="C1521" i="1"/>
  <c r="G1520" i="1"/>
  <c r="C1520" i="1"/>
  <c r="H1520" i="1" s="1"/>
  <c r="C1519" i="1"/>
  <c r="G1516" i="1"/>
  <c r="C1516" i="1"/>
  <c r="H1516" i="1" s="1"/>
  <c r="C1515" i="1"/>
  <c r="H1514" i="1"/>
  <c r="C1514" i="1"/>
  <c r="G1514" i="1" s="1"/>
  <c r="H1513" i="1"/>
  <c r="G1513" i="1"/>
  <c r="C1513" i="1"/>
  <c r="C1512" i="1"/>
  <c r="H1512" i="1" s="1"/>
  <c r="C1511" i="1"/>
  <c r="C1510" i="1"/>
  <c r="G1510" i="1" s="1"/>
  <c r="C1509" i="1"/>
  <c r="H1509" i="1" s="1"/>
  <c r="C1508" i="1"/>
  <c r="H1508" i="1" s="1"/>
  <c r="C1507" i="1"/>
  <c r="H1506" i="1"/>
  <c r="C1506" i="1"/>
  <c r="G1506" i="1" s="1"/>
  <c r="C1505" i="1"/>
  <c r="H1505" i="1" s="1"/>
  <c r="C1504" i="1"/>
  <c r="H1504" i="1" s="1"/>
  <c r="C1503" i="1"/>
  <c r="H1502" i="1"/>
  <c r="C1502" i="1"/>
  <c r="G1502" i="1" s="1"/>
  <c r="C1500" i="1"/>
  <c r="H1500" i="1" s="1"/>
  <c r="H1498" i="1"/>
  <c r="C1498" i="1"/>
  <c r="G1498" i="1" s="1"/>
  <c r="C1497" i="1"/>
  <c r="H1497" i="1" s="1"/>
  <c r="G1496" i="1"/>
  <c r="C1496" i="1"/>
  <c r="H1496" i="1" s="1"/>
  <c r="C1495" i="1"/>
  <c r="H1494" i="1"/>
  <c r="C1494" i="1"/>
  <c r="G1494" i="1" s="1"/>
  <c r="C1493" i="1"/>
  <c r="H1493" i="1" s="1"/>
  <c r="C1492" i="1"/>
  <c r="H1492" i="1" s="1"/>
  <c r="C1491" i="1"/>
  <c r="H1490" i="1"/>
  <c r="C1490" i="1"/>
  <c r="G1490" i="1" s="1"/>
  <c r="C1489" i="1"/>
  <c r="H1489" i="1" s="1"/>
  <c r="G1488" i="1"/>
  <c r="C1488" i="1"/>
  <c r="H1488" i="1" s="1"/>
  <c r="C1487" i="1"/>
  <c r="C1486" i="1"/>
  <c r="G1486" i="1" s="1"/>
  <c r="C1485" i="1"/>
  <c r="H1485" i="1" s="1"/>
  <c r="C1484" i="1"/>
  <c r="H1484" i="1" s="1"/>
  <c r="C1482" i="1"/>
  <c r="G1482" i="1" s="1"/>
  <c r="G1480" i="1"/>
  <c r="C1480" i="1"/>
  <c r="H1480" i="1" s="1"/>
  <c r="H1479" i="1"/>
  <c r="G1479" i="1"/>
  <c r="D1479" i="1"/>
  <c r="C1479" i="1"/>
  <c r="J1479" i="1" s="1"/>
  <c r="J1478" i="1"/>
  <c r="D1478" i="1"/>
  <c r="C1478" i="1"/>
  <c r="H1477" i="1"/>
  <c r="G1477" i="1"/>
  <c r="I1477" i="1" s="1"/>
  <c r="D1477" i="1"/>
  <c r="C1477" i="1"/>
  <c r="J1477" i="1" s="1"/>
  <c r="D1476" i="1"/>
  <c r="J1476" i="1" s="1"/>
  <c r="C1476" i="1"/>
  <c r="C1475" i="1"/>
  <c r="H1474" i="1"/>
  <c r="G1474" i="1"/>
  <c r="D1474" i="1"/>
  <c r="C1474" i="1"/>
  <c r="J1474" i="1" s="1"/>
  <c r="J1473" i="1"/>
  <c r="D1473" i="1"/>
  <c r="C1473" i="1"/>
  <c r="H1472" i="1"/>
  <c r="G1472" i="1"/>
  <c r="I1472" i="1" s="1"/>
  <c r="D1472" i="1"/>
  <c r="C1472" i="1"/>
  <c r="J1472" i="1" s="1"/>
  <c r="D1471" i="1"/>
  <c r="J1471" i="1" s="1"/>
  <c r="C1471" i="1"/>
  <c r="D1470" i="1"/>
  <c r="C1470" i="1"/>
  <c r="H1470" i="1" s="1"/>
  <c r="C1469" i="1"/>
  <c r="H1468" i="1"/>
  <c r="G1468" i="1"/>
  <c r="I1468" i="1" s="1"/>
  <c r="D1468" i="1"/>
  <c r="C1468" i="1"/>
  <c r="J1468" i="1" s="1"/>
  <c r="D1467" i="1"/>
  <c r="J1467" i="1" s="1"/>
  <c r="C1467" i="1"/>
  <c r="H1467" i="1" s="1"/>
  <c r="H1466" i="1"/>
  <c r="G1466" i="1"/>
  <c r="D1466" i="1"/>
  <c r="C1466" i="1"/>
  <c r="J1466" i="1" s="1"/>
  <c r="J1465" i="1"/>
  <c r="D1465" i="1"/>
  <c r="C1465" i="1"/>
  <c r="H1465" i="1" s="1"/>
  <c r="D1464" i="1"/>
  <c r="H1464" i="1" s="1"/>
  <c r="C1464" i="1"/>
  <c r="J1463" i="1"/>
  <c r="D1463" i="1"/>
  <c r="C1463" i="1"/>
  <c r="H1462" i="1"/>
  <c r="G1462" i="1"/>
  <c r="I1462" i="1" s="1"/>
  <c r="D1462" i="1"/>
  <c r="C1462" i="1"/>
  <c r="J1462" i="1" s="1"/>
  <c r="D1461" i="1"/>
  <c r="G1461" i="1" s="1"/>
  <c r="C1461" i="1"/>
  <c r="D1460" i="1"/>
  <c r="J1460" i="1" s="1"/>
  <c r="C1460" i="1"/>
  <c r="H1459" i="1"/>
  <c r="G1459" i="1"/>
  <c r="I1459" i="1" s="1"/>
  <c r="D1459" i="1"/>
  <c r="C1459" i="1"/>
  <c r="J1459" i="1" s="1"/>
  <c r="D1458" i="1"/>
  <c r="J1458" i="1" s="1"/>
  <c r="C1458" i="1"/>
  <c r="H1458" i="1" s="1"/>
  <c r="H1457" i="1"/>
  <c r="G1457" i="1"/>
  <c r="D1457" i="1"/>
  <c r="C1457" i="1"/>
  <c r="J1457" i="1" s="1"/>
  <c r="D1456" i="1"/>
  <c r="C1456" i="1"/>
  <c r="D1455" i="1"/>
  <c r="H1455" i="1" s="1"/>
  <c r="C1455" i="1"/>
  <c r="J1452" i="1"/>
  <c r="D1452" i="1"/>
  <c r="C1452" i="1"/>
  <c r="H1451" i="1"/>
  <c r="G1451" i="1"/>
  <c r="I1451" i="1" s="1"/>
  <c r="D1451" i="1"/>
  <c r="C1451" i="1"/>
  <c r="J1451" i="1" s="1"/>
  <c r="D1450" i="1"/>
  <c r="J1450" i="1" s="1"/>
  <c r="C1450" i="1"/>
  <c r="H1449" i="1"/>
  <c r="G1449" i="1"/>
  <c r="I1449" i="1" s="1"/>
  <c r="D1449" i="1"/>
  <c r="C1449" i="1"/>
  <c r="J1449" i="1" s="1"/>
  <c r="D1448" i="1"/>
  <c r="J1448" i="1" s="1"/>
  <c r="C1448" i="1"/>
  <c r="H1448" i="1" s="1"/>
  <c r="H1447" i="1"/>
  <c r="G1447" i="1"/>
  <c r="D1447" i="1"/>
  <c r="C1447" i="1"/>
  <c r="J1447" i="1" s="1"/>
  <c r="J1446" i="1"/>
  <c r="D1446" i="1"/>
  <c r="C1446" i="1"/>
  <c r="H1446" i="1" s="1"/>
  <c r="G1445" i="1"/>
  <c r="C1445" i="1"/>
  <c r="D1444" i="1"/>
  <c r="C1444" i="1"/>
  <c r="G1443" i="1"/>
  <c r="D1443" i="1"/>
  <c r="J1443" i="1" s="1"/>
  <c r="C1443" i="1"/>
  <c r="D1442" i="1"/>
  <c r="C1442" i="1"/>
  <c r="G1441" i="1"/>
  <c r="D1441" i="1"/>
  <c r="J1441" i="1" s="1"/>
  <c r="C1441" i="1"/>
  <c r="D1440" i="1"/>
  <c r="C1440" i="1"/>
  <c r="G1439" i="1"/>
  <c r="D1439" i="1"/>
  <c r="J1439" i="1" s="1"/>
  <c r="C1439" i="1"/>
  <c r="D1438" i="1"/>
  <c r="H1438" i="1" s="1"/>
  <c r="C1438" i="1"/>
  <c r="C1437" i="1"/>
  <c r="D1434" i="1"/>
  <c r="H1434" i="1" s="1"/>
  <c r="C1434" i="1"/>
  <c r="G1433" i="1"/>
  <c r="D1433" i="1"/>
  <c r="H1433" i="1" s="1"/>
  <c r="C1433" i="1"/>
  <c r="D1432" i="1"/>
  <c r="H1432" i="1" s="1"/>
  <c r="C1432" i="1"/>
  <c r="G1431" i="1"/>
  <c r="D1431" i="1"/>
  <c r="C1431" i="1"/>
  <c r="G1430" i="1"/>
  <c r="D1430" i="1"/>
  <c r="H1430" i="1" s="1"/>
  <c r="C1430" i="1"/>
  <c r="G1429" i="1"/>
  <c r="D1429" i="1"/>
  <c r="H1429" i="1" s="1"/>
  <c r="C1429" i="1"/>
  <c r="G1428" i="1"/>
  <c r="D1428" i="1"/>
  <c r="H1428" i="1" s="1"/>
  <c r="C1428" i="1"/>
  <c r="D1427" i="1"/>
  <c r="H1427" i="1" s="1"/>
  <c r="C1427" i="1"/>
  <c r="D1426" i="1"/>
  <c r="H1426" i="1" s="1"/>
  <c r="C1426" i="1"/>
  <c r="G1425" i="1"/>
  <c r="D1425" i="1"/>
  <c r="H1425" i="1" s="1"/>
  <c r="C1425" i="1"/>
  <c r="C1424" i="1"/>
  <c r="C1423" i="1"/>
  <c r="D1422" i="1"/>
  <c r="H1422" i="1" s="1"/>
  <c r="C1422" i="1"/>
  <c r="G1421" i="1"/>
  <c r="D1421" i="1"/>
  <c r="H1421" i="1" s="1"/>
  <c r="C1421" i="1"/>
  <c r="D1420" i="1"/>
  <c r="H1420" i="1" s="1"/>
  <c r="C1420" i="1"/>
  <c r="G1419" i="1"/>
  <c r="D1419" i="1"/>
  <c r="H1419" i="1" s="1"/>
  <c r="C1419" i="1"/>
  <c r="G1418" i="1"/>
  <c r="D1418" i="1"/>
  <c r="H1418" i="1" s="1"/>
  <c r="C1418" i="1"/>
  <c r="G1417" i="1"/>
  <c r="D1417" i="1"/>
  <c r="H1417" i="1" s="1"/>
  <c r="C1417" i="1"/>
  <c r="G1416" i="1"/>
  <c r="D1416" i="1"/>
  <c r="H1416" i="1" s="1"/>
  <c r="C1416" i="1"/>
  <c r="G1415" i="1"/>
  <c r="D1415" i="1"/>
  <c r="H1415" i="1" s="1"/>
  <c r="C1415" i="1"/>
  <c r="G1414" i="1"/>
  <c r="D1414" i="1"/>
  <c r="H1414" i="1" s="1"/>
  <c r="C1414" i="1"/>
  <c r="G1413" i="1"/>
  <c r="D1413" i="1"/>
  <c r="H1413" i="1" s="1"/>
  <c r="C1413" i="1"/>
  <c r="G1412" i="1"/>
  <c r="D1412" i="1"/>
  <c r="H1412" i="1" s="1"/>
  <c r="C1412" i="1"/>
  <c r="G1411" i="1"/>
  <c r="D1411" i="1"/>
  <c r="H1411" i="1" s="1"/>
  <c r="C1411" i="1"/>
  <c r="D1410" i="1"/>
  <c r="H1410" i="1" s="1"/>
  <c r="C1410" i="1"/>
  <c r="D1409" i="1"/>
  <c r="H1409" i="1" s="1"/>
  <c r="C1409" i="1"/>
  <c r="C1408" i="1"/>
  <c r="G1407" i="1"/>
  <c r="D1407" i="1"/>
  <c r="H1407" i="1" s="1"/>
  <c r="C1407" i="1"/>
  <c r="G1406" i="1"/>
  <c r="D1406" i="1"/>
  <c r="H1406" i="1" s="1"/>
  <c r="C1406" i="1"/>
  <c r="G1405" i="1"/>
  <c r="D1405" i="1"/>
  <c r="H1405" i="1" s="1"/>
  <c r="C1405" i="1"/>
  <c r="G1404" i="1"/>
  <c r="D1404" i="1"/>
  <c r="H1404" i="1" s="1"/>
  <c r="C1404" i="1"/>
  <c r="D1403" i="1"/>
  <c r="H1403" i="1" s="1"/>
  <c r="C1403" i="1"/>
  <c r="D1402" i="1"/>
  <c r="H1402" i="1" s="1"/>
  <c r="C1402" i="1"/>
  <c r="C1401" i="1"/>
  <c r="G1400" i="1"/>
  <c r="D1400" i="1"/>
  <c r="H1400" i="1" s="1"/>
  <c r="C1400" i="1"/>
  <c r="G1399" i="1"/>
  <c r="D1399" i="1"/>
  <c r="H1399" i="1" s="1"/>
  <c r="C1399" i="1"/>
  <c r="D1398" i="1"/>
  <c r="H1398" i="1" s="1"/>
  <c r="C1398" i="1"/>
  <c r="G1397" i="1"/>
  <c r="D1397" i="1"/>
  <c r="H1397" i="1" s="1"/>
  <c r="C1397" i="1"/>
  <c r="G1396" i="1"/>
  <c r="D1396" i="1"/>
  <c r="H1396" i="1" s="1"/>
  <c r="C1396" i="1"/>
  <c r="G1395" i="1"/>
  <c r="D1395" i="1"/>
  <c r="H1395" i="1" s="1"/>
  <c r="C1395" i="1"/>
  <c r="G1394" i="1"/>
  <c r="D1394" i="1"/>
  <c r="H1394" i="1" s="1"/>
  <c r="C1394" i="1"/>
  <c r="D1393" i="1"/>
  <c r="G1392" i="1"/>
  <c r="D1392" i="1"/>
  <c r="H1392" i="1" s="1"/>
  <c r="C1392" i="1"/>
  <c r="G1391" i="1"/>
  <c r="D1391" i="1"/>
  <c r="H1391" i="1" s="1"/>
  <c r="C1391" i="1"/>
  <c r="G1390" i="1"/>
  <c r="D1390" i="1"/>
  <c r="H1390" i="1" s="1"/>
  <c r="C1390" i="1"/>
  <c r="G1389" i="1"/>
  <c r="D1389" i="1"/>
  <c r="H1389" i="1" s="1"/>
  <c r="C1389" i="1"/>
  <c r="G1388" i="1"/>
  <c r="D1388" i="1"/>
  <c r="H1388" i="1" s="1"/>
  <c r="C1388" i="1"/>
  <c r="G1387" i="1"/>
  <c r="D1387" i="1"/>
  <c r="H1387" i="1" s="1"/>
  <c r="C1387" i="1"/>
  <c r="G1386" i="1"/>
  <c r="D1386" i="1"/>
  <c r="H1386" i="1" s="1"/>
  <c r="C1386" i="1"/>
  <c r="G1385" i="1"/>
  <c r="D1385" i="1"/>
  <c r="H1385" i="1" s="1"/>
  <c r="C1385" i="1"/>
  <c r="G1384" i="1"/>
  <c r="D1384" i="1"/>
  <c r="H1384" i="1" s="1"/>
  <c r="C1384" i="1"/>
  <c r="D1383" i="1"/>
  <c r="G1382" i="1"/>
  <c r="D1382" i="1"/>
  <c r="H1382" i="1" s="1"/>
  <c r="C1382" i="1"/>
  <c r="G1381" i="1"/>
  <c r="D1381" i="1"/>
  <c r="H1381" i="1" s="1"/>
  <c r="C1381" i="1"/>
  <c r="G1380" i="1"/>
  <c r="D1380" i="1"/>
  <c r="H1380" i="1" s="1"/>
  <c r="C1380" i="1"/>
  <c r="G1379" i="1"/>
  <c r="D1379" i="1"/>
  <c r="H1379" i="1" s="1"/>
  <c r="C1379" i="1"/>
  <c r="D1378" i="1"/>
  <c r="G1378" i="1" s="1"/>
  <c r="C1378" i="1"/>
  <c r="H1377" i="1"/>
  <c r="G1377" i="1"/>
  <c r="D1377" i="1"/>
  <c r="C1377" i="1"/>
  <c r="G1376" i="1"/>
  <c r="C1376" i="1"/>
  <c r="H1375" i="1"/>
  <c r="D1375" i="1"/>
  <c r="G1375" i="1" s="1"/>
  <c r="C1375" i="1"/>
  <c r="D1374" i="1"/>
  <c r="H1374" i="1" s="1"/>
  <c r="C1374" i="1"/>
  <c r="H1373" i="1"/>
  <c r="D1373" i="1"/>
  <c r="G1373" i="1" s="1"/>
  <c r="C1373" i="1"/>
  <c r="D1372" i="1"/>
  <c r="H1372" i="1" s="1"/>
  <c r="C1372" i="1"/>
  <c r="H1371" i="1"/>
  <c r="G1371" i="1"/>
  <c r="D1371" i="1"/>
  <c r="C1371" i="1"/>
  <c r="D1370" i="1"/>
  <c r="H1370" i="1" s="1"/>
  <c r="C1370" i="1"/>
  <c r="D1369" i="1"/>
  <c r="H1369" i="1" s="1"/>
  <c r="C1369" i="1"/>
  <c r="D1368" i="1"/>
  <c r="H1368" i="1" s="1"/>
  <c r="C1368" i="1"/>
  <c r="H1367" i="1"/>
  <c r="G1367" i="1"/>
  <c r="D1367" i="1"/>
  <c r="C1367" i="1"/>
  <c r="D1366" i="1"/>
  <c r="H1366" i="1" s="1"/>
  <c r="C1366" i="1"/>
  <c r="H1365" i="1"/>
  <c r="G1365" i="1"/>
  <c r="D1365" i="1"/>
  <c r="C1365" i="1"/>
  <c r="H1364" i="1"/>
  <c r="G1364" i="1"/>
  <c r="D1364" i="1"/>
  <c r="C1364" i="1"/>
  <c r="H1363" i="1"/>
  <c r="G1363" i="1"/>
  <c r="D1363" i="1"/>
  <c r="C1363" i="1"/>
  <c r="H1362" i="1"/>
  <c r="G1362" i="1"/>
  <c r="D1362" i="1"/>
  <c r="C1362" i="1"/>
  <c r="H1361" i="1"/>
  <c r="G1361" i="1"/>
  <c r="D1361" i="1"/>
  <c r="C1361" i="1"/>
  <c r="C1360" i="1"/>
  <c r="H1359" i="1"/>
  <c r="G1359" i="1"/>
  <c r="D1359" i="1"/>
  <c r="C1359" i="1"/>
  <c r="D1358" i="1"/>
  <c r="H1358" i="1" s="1"/>
  <c r="C1358" i="1"/>
  <c r="H1357" i="1"/>
  <c r="G1357" i="1"/>
  <c r="D1357" i="1"/>
  <c r="C1357" i="1"/>
  <c r="H1356" i="1"/>
  <c r="G1356" i="1"/>
  <c r="D1356" i="1"/>
  <c r="C1356" i="1"/>
  <c r="D1355" i="1"/>
  <c r="H1355" i="1" s="1"/>
  <c r="C1355" i="1"/>
  <c r="H1354" i="1"/>
  <c r="G1354" i="1"/>
  <c r="D1354" i="1"/>
  <c r="C1354" i="1"/>
  <c r="H1353" i="1"/>
  <c r="G1353" i="1"/>
  <c r="D1353" i="1"/>
  <c r="C1353" i="1"/>
  <c r="H1352" i="1"/>
  <c r="G1352" i="1"/>
  <c r="D1352" i="1"/>
  <c r="C1352" i="1"/>
  <c r="H1351" i="1"/>
  <c r="G1351" i="1"/>
  <c r="D1351" i="1"/>
  <c r="C1351" i="1"/>
  <c r="H1350" i="1"/>
  <c r="G1350" i="1"/>
  <c r="D1350" i="1"/>
  <c r="C1350" i="1"/>
  <c r="G1349" i="1"/>
  <c r="D1349" i="1"/>
  <c r="H1349" i="1" s="1"/>
  <c r="C1349"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D1337" i="1"/>
  <c r="H1336" i="1"/>
  <c r="G1336" i="1"/>
  <c r="D1336" i="1"/>
  <c r="C1336" i="1"/>
  <c r="H1335" i="1"/>
  <c r="G1335" i="1"/>
  <c r="D1335" i="1"/>
  <c r="C1335" i="1"/>
  <c r="H1334" i="1"/>
  <c r="G1334" i="1"/>
  <c r="D1334" i="1"/>
  <c r="C1334" i="1"/>
  <c r="H1333" i="1"/>
  <c r="G1333" i="1"/>
  <c r="D1333" i="1"/>
  <c r="C1333" i="1"/>
  <c r="H1332" i="1"/>
  <c r="G1332" i="1"/>
  <c r="D1332" i="1"/>
  <c r="C1332" i="1"/>
  <c r="H1331" i="1"/>
  <c r="D1331" i="1"/>
  <c r="G1331" i="1" s="1"/>
  <c r="C1331" i="1"/>
  <c r="C1330" i="1"/>
  <c r="H1328" i="1"/>
  <c r="G1328" i="1"/>
  <c r="D1328" i="1"/>
  <c r="C1328" i="1"/>
  <c r="H1327" i="1"/>
  <c r="G1327" i="1"/>
  <c r="D1327" i="1"/>
  <c r="C1327" i="1"/>
  <c r="H1326" i="1"/>
  <c r="G1326" i="1"/>
  <c r="D1326" i="1"/>
  <c r="C1326" i="1"/>
  <c r="H1325" i="1"/>
  <c r="G1325" i="1"/>
  <c r="D1325" i="1"/>
  <c r="C1325" i="1"/>
  <c r="D1324" i="1"/>
  <c r="G1324" i="1" s="1"/>
  <c r="C1324" i="1"/>
  <c r="H1323" i="1"/>
  <c r="G1323" i="1"/>
  <c r="D1323" i="1"/>
  <c r="C1323" i="1"/>
  <c r="D1322" i="1"/>
  <c r="H1322" i="1" s="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D1313" i="1"/>
  <c r="G1313" i="1" s="1"/>
  <c r="C1313" i="1"/>
  <c r="H1312" i="1"/>
  <c r="G1312" i="1"/>
  <c r="D1312" i="1"/>
  <c r="C1312" i="1"/>
  <c r="H1311" i="1"/>
  <c r="G1311" i="1"/>
  <c r="D1311" i="1"/>
  <c r="C1311" i="1"/>
  <c r="H1310" i="1"/>
  <c r="G1310" i="1"/>
  <c r="D1310" i="1"/>
  <c r="C1310" i="1"/>
  <c r="H1309" i="1"/>
  <c r="G1309" i="1"/>
  <c r="D1309" i="1"/>
  <c r="C1309" i="1"/>
  <c r="H1308" i="1"/>
  <c r="G1308" i="1"/>
  <c r="D1308" i="1"/>
  <c r="C1308" i="1"/>
  <c r="C1307" i="1"/>
  <c r="H1306" i="1"/>
  <c r="G1306" i="1"/>
  <c r="D1306" i="1"/>
  <c r="C1306" i="1"/>
  <c r="H1305" i="1"/>
  <c r="G1305" i="1"/>
  <c r="D1305" i="1"/>
  <c r="C1305" i="1"/>
  <c r="H1304" i="1"/>
  <c r="G1304" i="1"/>
  <c r="D1304" i="1"/>
  <c r="C1304" i="1"/>
  <c r="H1303" i="1"/>
  <c r="G1303" i="1"/>
  <c r="D1303" i="1"/>
  <c r="C1303" i="1"/>
  <c r="D1302" i="1"/>
  <c r="G1302" i="1" s="1"/>
  <c r="C1302" i="1"/>
  <c r="D1301" i="1"/>
  <c r="G1301" i="1" s="1"/>
  <c r="C1301" i="1"/>
  <c r="D1300" i="1"/>
  <c r="G1300" i="1" s="1"/>
  <c r="C1300" i="1"/>
  <c r="C1299" i="1"/>
  <c r="D1298" i="1"/>
  <c r="H1298" i="1" s="1"/>
  <c r="C1298" i="1"/>
  <c r="H1297" i="1"/>
  <c r="G1297" i="1"/>
  <c r="D1297" i="1"/>
  <c r="C1297" i="1"/>
  <c r="H1296" i="1"/>
  <c r="G1296" i="1"/>
  <c r="D1296" i="1"/>
  <c r="C1296" i="1"/>
  <c r="H1295" i="1"/>
  <c r="D1295" i="1"/>
  <c r="G1295" i="1" s="1"/>
  <c r="C1295" i="1"/>
  <c r="D1294" i="1"/>
  <c r="H1294" i="1" s="1"/>
  <c r="C1294" i="1"/>
  <c r="D1293" i="1"/>
  <c r="H1293" i="1" s="1"/>
  <c r="C1293" i="1"/>
  <c r="H1292" i="1"/>
  <c r="D1292" i="1"/>
  <c r="G1292" i="1" s="1"/>
  <c r="C1292" i="1"/>
  <c r="H1291" i="1"/>
  <c r="G1291" i="1"/>
  <c r="D1291" i="1"/>
  <c r="C1291" i="1"/>
  <c r="H1290" i="1"/>
  <c r="G1290" i="1"/>
  <c r="D1290" i="1"/>
  <c r="C1290" i="1"/>
  <c r="H1289" i="1"/>
  <c r="D1289" i="1"/>
  <c r="G1289" i="1" s="1"/>
  <c r="C1289" i="1"/>
  <c r="G1288" i="1"/>
  <c r="D1288" i="1"/>
  <c r="H1288" i="1" s="1"/>
  <c r="C1288" i="1"/>
  <c r="G1287" i="1"/>
  <c r="D1287" i="1"/>
  <c r="H1287" i="1" s="1"/>
  <c r="C1287" i="1"/>
  <c r="H1286" i="1"/>
  <c r="D1286" i="1"/>
  <c r="G1286" i="1" s="1"/>
  <c r="C1286" i="1"/>
  <c r="H1285" i="1"/>
  <c r="G1285" i="1"/>
  <c r="D1285" i="1"/>
  <c r="C1285" i="1"/>
  <c r="H1284" i="1"/>
  <c r="G1284" i="1"/>
  <c r="D1284" i="1"/>
  <c r="C1284" i="1"/>
  <c r="D1283" i="1"/>
  <c r="H1283" i="1" s="1"/>
  <c r="C1283" i="1"/>
  <c r="G1282" i="1"/>
  <c r="D1282" i="1"/>
  <c r="H1282" i="1" s="1"/>
  <c r="C1282" i="1"/>
  <c r="H1281" i="1"/>
  <c r="D1281" i="1"/>
  <c r="G1281" i="1" s="1"/>
  <c r="C1281" i="1"/>
  <c r="H1280" i="1"/>
  <c r="D1280" i="1"/>
  <c r="G1280" i="1" s="1"/>
  <c r="C1280" i="1"/>
  <c r="H1279" i="1"/>
  <c r="G1279" i="1"/>
  <c r="D1279" i="1"/>
  <c r="C1279" i="1"/>
  <c r="D1278" i="1"/>
  <c r="H1278" i="1" s="1"/>
  <c r="C1278" i="1"/>
  <c r="H1277" i="1"/>
  <c r="D1277" i="1"/>
  <c r="G1277" i="1" s="1"/>
  <c r="C1277" i="1"/>
  <c r="D1276" i="1"/>
  <c r="H1276" i="1" s="1"/>
  <c r="C1276" i="1"/>
  <c r="D1275" i="1"/>
  <c r="H1275" i="1" s="1"/>
  <c r="C1275" i="1"/>
  <c r="D1274" i="1"/>
  <c r="G1274" i="1" s="1"/>
  <c r="C1274" i="1"/>
  <c r="D1273" i="1"/>
  <c r="G1273" i="1" s="1"/>
  <c r="C1273" i="1"/>
  <c r="H1272" i="1"/>
  <c r="D1272" i="1"/>
  <c r="G1272" i="1" s="1"/>
  <c r="C1272" i="1"/>
  <c r="D1271" i="1"/>
  <c r="H1271" i="1" s="1"/>
  <c r="C1271" i="1"/>
  <c r="D1270" i="1"/>
  <c r="G1270" i="1" s="1"/>
  <c r="C1270" i="1"/>
  <c r="H1269" i="1"/>
  <c r="D1269" i="1"/>
  <c r="G1269" i="1" s="1"/>
  <c r="C1269" i="1"/>
  <c r="H1268" i="1"/>
  <c r="D1268" i="1"/>
  <c r="G1268" i="1" s="1"/>
  <c r="C1268" i="1"/>
  <c r="H1267" i="1"/>
  <c r="D1267" i="1"/>
  <c r="G1267" i="1" s="1"/>
  <c r="C1267" i="1"/>
  <c r="D1266" i="1"/>
  <c r="H1266" i="1" s="1"/>
  <c r="C1266" i="1"/>
  <c r="D1265" i="1"/>
  <c r="H1265" i="1" s="1"/>
  <c r="C1265" i="1"/>
  <c r="D1264" i="1"/>
  <c r="G1264" i="1" s="1"/>
  <c r="C1264" i="1"/>
  <c r="D1263" i="1"/>
  <c r="G1263" i="1" s="1"/>
  <c r="C1263" i="1"/>
  <c r="H1262" i="1"/>
  <c r="D1262" i="1"/>
  <c r="G1262" i="1" s="1"/>
  <c r="C1262" i="1"/>
  <c r="D1261" i="1"/>
  <c r="G1261" i="1" s="1"/>
  <c r="C1261" i="1"/>
  <c r="D1260" i="1"/>
  <c r="G1260" i="1" s="1"/>
  <c r="C1260" i="1"/>
  <c r="H1259" i="1"/>
  <c r="G1259" i="1"/>
  <c r="D1259" i="1"/>
  <c r="C1259" i="1"/>
  <c r="D1258" i="1"/>
  <c r="G1258" i="1" s="1"/>
  <c r="C1258" i="1"/>
  <c r="H1257" i="1"/>
  <c r="D1257" i="1"/>
  <c r="G1257" i="1" s="1"/>
  <c r="C1257" i="1"/>
  <c r="D1256" i="1"/>
  <c r="H1256" i="1" s="1"/>
  <c r="C1256" i="1"/>
  <c r="D1255" i="1"/>
  <c r="G1255" i="1" s="1"/>
  <c r="C1255" i="1"/>
  <c r="H1254" i="1"/>
  <c r="D1254" i="1"/>
  <c r="G1254" i="1" s="1"/>
  <c r="C1254" i="1"/>
  <c r="D1253" i="1"/>
  <c r="G1253" i="1" s="1"/>
  <c r="C1253" i="1"/>
  <c r="H1252" i="1"/>
  <c r="D1252" i="1"/>
  <c r="G1252" i="1" s="1"/>
  <c r="C1252" i="1"/>
  <c r="H1251" i="1"/>
  <c r="D1251" i="1"/>
  <c r="G1251" i="1" s="1"/>
  <c r="C1251" i="1"/>
  <c r="H1250" i="1"/>
  <c r="G1250" i="1"/>
  <c r="D1250" i="1"/>
  <c r="C1250" i="1"/>
  <c r="H1249" i="1"/>
  <c r="G1249" i="1"/>
  <c r="D1249" i="1"/>
  <c r="C1249" i="1"/>
  <c r="H1248" i="1"/>
  <c r="D1248" i="1"/>
  <c r="G1248" i="1" s="1"/>
  <c r="C1248" i="1"/>
  <c r="D1247" i="1"/>
  <c r="C1247" i="1"/>
  <c r="D1246" i="1"/>
  <c r="G1246" i="1" s="1"/>
  <c r="C1246" i="1"/>
  <c r="H1245" i="1"/>
  <c r="G1245" i="1"/>
  <c r="D1245" i="1"/>
  <c r="C1245" i="1"/>
  <c r="D1244" i="1"/>
  <c r="H1244" i="1" s="1"/>
  <c r="C1244" i="1"/>
  <c r="D1243" i="1"/>
  <c r="C1243" i="1"/>
  <c r="D1242" i="1"/>
  <c r="C1242" i="1"/>
  <c r="H1241" i="1"/>
  <c r="D1241" i="1"/>
  <c r="G1241" i="1" s="1"/>
  <c r="C1241" i="1"/>
  <c r="G1240" i="1"/>
  <c r="D1240" i="1"/>
  <c r="H1240" i="1" s="1"/>
  <c r="C1240" i="1"/>
  <c r="D1239" i="1"/>
  <c r="G1239" i="1" s="1"/>
  <c r="C1239" i="1"/>
  <c r="H1239" i="1" s="1"/>
  <c r="H1238" i="1"/>
  <c r="D1238" i="1"/>
  <c r="G1238" i="1" s="1"/>
  <c r="C1238" i="1"/>
  <c r="H1237" i="1"/>
  <c r="G1237" i="1"/>
  <c r="D1237" i="1"/>
  <c r="C1237" i="1"/>
  <c r="C1236" i="1"/>
  <c r="D1235" i="1"/>
  <c r="D1234" i="1"/>
  <c r="G1234" i="1" s="1"/>
  <c r="C1234" i="1"/>
  <c r="H1233" i="1"/>
  <c r="D1233" i="1"/>
  <c r="G1233" i="1" s="1"/>
  <c r="C1233" i="1"/>
  <c r="D1232" i="1"/>
  <c r="H1232" i="1" s="1"/>
  <c r="C1232" i="1"/>
  <c r="H1231" i="1"/>
  <c r="G1231" i="1"/>
  <c r="D1231" i="1"/>
  <c r="C1231" i="1"/>
  <c r="D1230" i="1"/>
  <c r="H1230" i="1" s="1"/>
  <c r="C1230" i="1"/>
  <c r="D1229" i="1"/>
  <c r="C1229" i="1"/>
  <c r="H1229" i="1" s="1"/>
  <c r="G1228" i="1"/>
  <c r="D1228" i="1"/>
  <c r="H1228" i="1" s="1"/>
  <c r="C1228" i="1"/>
  <c r="D1226" i="1"/>
  <c r="C1226" i="1"/>
  <c r="D1225" i="1"/>
  <c r="H1225" i="1" s="1"/>
  <c r="C1225" i="1"/>
  <c r="D1224" i="1"/>
  <c r="C1224" i="1"/>
  <c r="D1223" i="1"/>
  <c r="H1221" i="1"/>
  <c r="D1221" i="1"/>
  <c r="G1221" i="1" s="1"/>
  <c r="C1221" i="1"/>
  <c r="H1220" i="1"/>
  <c r="G1220" i="1"/>
  <c r="D1220" i="1"/>
  <c r="C1220" i="1"/>
  <c r="C1219" i="1"/>
  <c r="D1218" i="1"/>
  <c r="G1218" i="1" s="1"/>
  <c r="C1218" i="1"/>
  <c r="D1217" i="1"/>
  <c r="G1217" i="1" s="1"/>
  <c r="C1217" i="1"/>
  <c r="D1216" i="1"/>
  <c r="H1216" i="1" s="1"/>
  <c r="C1216" i="1"/>
  <c r="H1213" i="1"/>
  <c r="G1213" i="1"/>
  <c r="D1213" i="1"/>
  <c r="C1213" i="1"/>
  <c r="H1212" i="1"/>
  <c r="D1212" i="1"/>
  <c r="G1212" i="1" s="1"/>
  <c r="C1212" i="1"/>
  <c r="D1211" i="1"/>
  <c r="D1210" i="1"/>
  <c r="H1210" i="1" s="1"/>
  <c r="C1210" i="1"/>
  <c r="D1209" i="1"/>
  <c r="G1209" i="1" s="1"/>
  <c r="C1209" i="1"/>
  <c r="D1208" i="1"/>
  <c r="H1208" i="1" s="1"/>
  <c r="C1208" i="1"/>
  <c r="H1207" i="1"/>
  <c r="G1207" i="1"/>
  <c r="D1207" i="1"/>
  <c r="C1207" i="1"/>
  <c r="D1206" i="1"/>
  <c r="H1206" i="1" s="1"/>
  <c r="C1206" i="1"/>
  <c r="D1205" i="1"/>
  <c r="H1205" i="1" s="1"/>
  <c r="C1205" i="1"/>
  <c r="H1204" i="1"/>
  <c r="G1204" i="1"/>
  <c r="D1204" i="1"/>
  <c r="C1204" i="1"/>
  <c r="D1203" i="1"/>
  <c r="H1203" i="1" s="1"/>
  <c r="C1203" i="1"/>
  <c r="H1202" i="1"/>
  <c r="G1202" i="1"/>
  <c r="D1202" i="1"/>
  <c r="C1202" i="1"/>
  <c r="C1201" i="1"/>
  <c r="H1200" i="1"/>
  <c r="G1200" i="1"/>
  <c r="D1200" i="1"/>
  <c r="C1200" i="1"/>
  <c r="H1199" i="1"/>
  <c r="G1199" i="1"/>
  <c r="D1199" i="1"/>
  <c r="C1199" i="1"/>
  <c r="G1198" i="1"/>
  <c r="D1198" i="1"/>
  <c r="H1198" i="1" s="1"/>
  <c r="C1198" i="1"/>
  <c r="H1197" i="1"/>
  <c r="G1197" i="1"/>
  <c r="D1197" i="1"/>
  <c r="C1197" i="1"/>
  <c r="D1196" i="1"/>
  <c r="H1196" i="1" s="1"/>
  <c r="C1196" i="1"/>
  <c r="D1195" i="1"/>
  <c r="H1195" i="1" s="1"/>
  <c r="C1195" i="1"/>
  <c r="D1194" i="1"/>
  <c r="C1194" i="1"/>
  <c r="G1193" i="1"/>
  <c r="D1193" i="1"/>
  <c r="H1193" i="1" s="1"/>
  <c r="C1193" i="1"/>
  <c r="D1192" i="1"/>
  <c r="H1192" i="1" s="1"/>
  <c r="C1192" i="1"/>
  <c r="G1191" i="1"/>
  <c r="D1191" i="1"/>
  <c r="H1191" i="1" s="1"/>
  <c r="C1191" i="1"/>
  <c r="D1190" i="1"/>
  <c r="C1190" i="1"/>
  <c r="G1189" i="1"/>
  <c r="D1189" i="1"/>
  <c r="H1189" i="1" s="1"/>
  <c r="C1189" i="1"/>
  <c r="D1188" i="1"/>
  <c r="H1188" i="1" s="1"/>
  <c r="C1188" i="1"/>
  <c r="D1187" i="1"/>
  <c r="H1187" i="1" s="1"/>
  <c r="C1187" i="1"/>
  <c r="D1186" i="1"/>
  <c r="C1186" i="1"/>
  <c r="G1185" i="1"/>
  <c r="D1185" i="1"/>
  <c r="H1185" i="1" s="1"/>
  <c r="C1185" i="1"/>
  <c r="C1184" i="1"/>
  <c r="C1183" i="1"/>
  <c r="D1182" i="1"/>
  <c r="C1182" i="1"/>
  <c r="D1181" i="1"/>
  <c r="H1181" i="1" s="1"/>
  <c r="C1181" i="1"/>
  <c r="D1180" i="1"/>
  <c r="H1180" i="1" s="1"/>
  <c r="C1180" i="1"/>
  <c r="G1179" i="1"/>
  <c r="D1179" i="1"/>
  <c r="H1179" i="1" s="1"/>
  <c r="C1179" i="1"/>
  <c r="D1178" i="1"/>
  <c r="C1178" i="1"/>
  <c r="D1177" i="1"/>
  <c r="H1177" i="1" s="1"/>
  <c r="C1177" i="1"/>
  <c r="D1176" i="1"/>
  <c r="H1176" i="1" s="1"/>
  <c r="C1176" i="1"/>
  <c r="D1175" i="1"/>
  <c r="H1175" i="1" s="1"/>
  <c r="C1175" i="1"/>
  <c r="D1174" i="1"/>
  <c r="C1174" i="1"/>
  <c r="D1173" i="1"/>
  <c r="H1173" i="1" s="1"/>
  <c r="C1173" i="1"/>
  <c r="D1172" i="1"/>
  <c r="H1172" i="1" s="1"/>
  <c r="C1172" i="1"/>
  <c r="G1171" i="1"/>
  <c r="D1171" i="1"/>
  <c r="H1171" i="1" s="1"/>
  <c r="C1171" i="1"/>
  <c r="D1170" i="1"/>
  <c r="C1170" i="1"/>
  <c r="D1169" i="1"/>
  <c r="H1169" i="1" s="1"/>
  <c r="C1169" i="1"/>
  <c r="C1168" i="1"/>
  <c r="C1167" i="1"/>
  <c r="D1166" i="1"/>
  <c r="C1166" i="1"/>
  <c r="D1165" i="1"/>
  <c r="H1165" i="1" s="1"/>
  <c r="C1165" i="1"/>
  <c r="D1164" i="1"/>
  <c r="H1164" i="1" s="1"/>
  <c r="C1164" i="1"/>
  <c r="D1163" i="1"/>
  <c r="H1163" i="1" s="1"/>
  <c r="C1163" i="1"/>
  <c r="D1162" i="1"/>
  <c r="C1162" i="1"/>
  <c r="D1161" i="1"/>
  <c r="H1161" i="1" s="1"/>
  <c r="C1161" i="1"/>
  <c r="D1160" i="1"/>
  <c r="C1160" i="1"/>
  <c r="D1159" i="1"/>
  <c r="H1159" i="1" s="1"/>
  <c r="C1159" i="1"/>
  <c r="D1158" i="1"/>
  <c r="C1158" i="1"/>
  <c r="D1156" i="1"/>
  <c r="H1156" i="1" s="1"/>
  <c r="C1156" i="1"/>
  <c r="D1155" i="1"/>
  <c r="C1155" i="1"/>
  <c r="G1155" i="1" s="1"/>
  <c r="D1151" i="1"/>
  <c r="H1151" i="1" s="1"/>
  <c r="C1151" i="1"/>
  <c r="G1151" i="1" s="1"/>
  <c r="D1150" i="1"/>
  <c r="H1150" i="1" s="1"/>
  <c r="C1150" i="1"/>
  <c r="D1149" i="1"/>
  <c r="C1149" i="1"/>
  <c r="D1148" i="1"/>
  <c r="C1148" i="1"/>
  <c r="D1147" i="1"/>
  <c r="H1147" i="1" s="1"/>
  <c r="C1147" i="1"/>
  <c r="H1146" i="1"/>
  <c r="D1146" i="1"/>
  <c r="C1146" i="1"/>
  <c r="D1145" i="1"/>
  <c r="C1145" i="1"/>
  <c r="D1144" i="1"/>
  <c r="C1144" i="1"/>
  <c r="G1144" i="1" s="1"/>
  <c r="D1143" i="1"/>
  <c r="H1143" i="1" s="1"/>
  <c r="C1143" i="1"/>
  <c r="G1143" i="1" s="1"/>
  <c r="C1142" i="1"/>
  <c r="D1141" i="1"/>
  <c r="C1141" i="1"/>
  <c r="D1140" i="1"/>
  <c r="C1140" i="1"/>
  <c r="G1140" i="1" s="1"/>
  <c r="D1139" i="1"/>
  <c r="H1139" i="1" s="1"/>
  <c r="C1139" i="1"/>
  <c r="G1139" i="1" s="1"/>
  <c r="D1138" i="1"/>
  <c r="H1138" i="1" s="1"/>
  <c r="C1138" i="1"/>
  <c r="G1138" i="1" s="1"/>
  <c r="D1137" i="1"/>
  <c r="C1137" i="1"/>
  <c r="D1136" i="1"/>
  <c r="C1136" i="1"/>
  <c r="D1135" i="1"/>
  <c r="H1135" i="1" s="1"/>
  <c r="C1135" i="1"/>
  <c r="D1134" i="1"/>
  <c r="H1134" i="1" s="1"/>
  <c r="C1134" i="1"/>
  <c r="D1133" i="1"/>
  <c r="C1133" i="1"/>
  <c r="D1132" i="1"/>
  <c r="C1132" i="1"/>
  <c r="G1132" i="1" s="1"/>
  <c r="H1131" i="1"/>
  <c r="D1131" i="1"/>
  <c r="C1131" i="1"/>
  <c r="G1131" i="1" s="1"/>
  <c r="D1130" i="1"/>
  <c r="H1130" i="1" s="1"/>
  <c r="C1130" i="1"/>
  <c r="D1129" i="1"/>
  <c r="C1129" i="1"/>
  <c r="D1128" i="1"/>
  <c r="C1128" i="1"/>
  <c r="C1127" i="1"/>
  <c r="D1126" i="1"/>
  <c r="H1126" i="1" s="1"/>
  <c r="C1126" i="1"/>
  <c r="G1126" i="1" s="1"/>
  <c r="D1125" i="1"/>
  <c r="C1125" i="1"/>
  <c r="C1124" i="1"/>
  <c r="D1123" i="1"/>
  <c r="H1123" i="1" s="1"/>
  <c r="C1123" i="1"/>
  <c r="G1123" i="1" s="1"/>
  <c r="D1122" i="1"/>
  <c r="C1122" i="1"/>
  <c r="D1121" i="1"/>
  <c r="C1121" i="1"/>
  <c r="G1121" i="1" s="1"/>
  <c r="D1120" i="1"/>
  <c r="H1120" i="1" s="1"/>
  <c r="C1120" i="1"/>
  <c r="H1119" i="1"/>
  <c r="D1119" i="1"/>
  <c r="C1119" i="1"/>
  <c r="D1118" i="1"/>
  <c r="C1118" i="1"/>
  <c r="D1117" i="1"/>
  <c r="C1117" i="1"/>
  <c r="D1116" i="1"/>
  <c r="H1116" i="1" s="1"/>
  <c r="C1116" i="1"/>
  <c r="D1115" i="1"/>
  <c r="H1115" i="1" s="1"/>
  <c r="C1115" i="1"/>
  <c r="G1115" i="1" s="1"/>
  <c r="D1114" i="1"/>
  <c r="C1114" i="1"/>
  <c r="C1113" i="1"/>
  <c r="C1112" i="1"/>
  <c r="H1111" i="1"/>
  <c r="D1111" i="1"/>
  <c r="C1111" i="1"/>
  <c r="G1111" i="1" s="1"/>
  <c r="D1110" i="1"/>
  <c r="C1110" i="1"/>
  <c r="D1109" i="1"/>
  <c r="C1109" i="1"/>
  <c r="D1108" i="1"/>
  <c r="H1108" i="1" s="1"/>
  <c r="C1108" i="1"/>
  <c r="G1108" i="1" s="1"/>
  <c r="H1107" i="1"/>
  <c r="D1107" i="1"/>
  <c r="C1107" i="1"/>
  <c r="D1106" i="1"/>
  <c r="C1106" i="1"/>
  <c r="D1105" i="1"/>
  <c r="C1105" i="1"/>
  <c r="G1105" i="1" s="1"/>
  <c r="C1104" i="1"/>
  <c r="D1103" i="1"/>
  <c r="H1103" i="1" s="1"/>
  <c r="C1103" i="1"/>
  <c r="G1103" i="1" s="1"/>
  <c r="D1102" i="1"/>
  <c r="C1102" i="1"/>
  <c r="D1101" i="1"/>
  <c r="C1101" i="1"/>
  <c r="H1100" i="1"/>
  <c r="D1100" i="1"/>
  <c r="C1100" i="1"/>
  <c r="G1100" i="1" s="1"/>
  <c r="H1099" i="1"/>
  <c r="D1099" i="1"/>
  <c r="C1099" i="1"/>
  <c r="G1099" i="1" s="1"/>
  <c r="D1098" i="1"/>
  <c r="C1098" i="1"/>
  <c r="C1097" i="1"/>
  <c r="H1095" i="1"/>
  <c r="D1095" i="1"/>
  <c r="C1095" i="1"/>
  <c r="G1095" i="1" s="1"/>
  <c r="D1094" i="1"/>
  <c r="C1094" i="1"/>
  <c r="D1093" i="1"/>
  <c r="C1093" i="1"/>
  <c r="G1093" i="1" s="1"/>
  <c r="H1092" i="1"/>
  <c r="D1092" i="1"/>
  <c r="C1092" i="1"/>
  <c r="G1092" i="1" s="1"/>
  <c r="H1091" i="1"/>
  <c r="D1091" i="1"/>
  <c r="C1091" i="1"/>
  <c r="G1091" i="1" s="1"/>
  <c r="D1090" i="1"/>
  <c r="C1090" i="1"/>
  <c r="D1089" i="1"/>
  <c r="C1089" i="1"/>
  <c r="D1088" i="1"/>
  <c r="H1088" i="1" s="1"/>
  <c r="C1088" i="1"/>
  <c r="H1087" i="1"/>
  <c r="D1087" i="1"/>
  <c r="C1087" i="1"/>
  <c r="D1086" i="1"/>
  <c r="C1086" i="1"/>
  <c r="D1085" i="1"/>
  <c r="C1085" i="1"/>
  <c r="C1084" i="1"/>
  <c r="H1083" i="1"/>
  <c r="D1083" i="1"/>
  <c r="C1083" i="1"/>
  <c r="G1083" i="1" s="1"/>
  <c r="D1082" i="1"/>
  <c r="C1082" i="1"/>
  <c r="D1081" i="1"/>
  <c r="C1081" i="1"/>
  <c r="D1080" i="1"/>
  <c r="H1080" i="1" s="1"/>
  <c r="C1080" i="1"/>
  <c r="H1079" i="1"/>
  <c r="D1079" i="1"/>
  <c r="C1079" i="1"/>
  <c r="G1079" i="1" s="1"/>
  <c r="D1078" i="1"/>
  <c r="C1078" i="1"/>
  <c r="D1077" i="1"/>
  <c r="C1077" i="1"/>
  <c r="G1077" i="1" s="1"/>
  <c r="D1076" i="1"/>
  <c r="H1076" i="1" s="1"/>
  <c r="C1076" i="1"/>
  <c r="H1075" i="1"/>
  <c r="D1075" i="1"/>
  <c r="C1075" i="1"/>
  <c r="G1075" i="1" s="1"/>
  <c r="D1074" i="1"/>
  <c r="C1074" i="1"/>
  <c r="D1073" i="1"/>
  <c r="C1073" i="1"/>
  <c r="D1072" i="1"/>
  <c r="H1072" i="1" s="1"/>
  <c r="C1072" i="1"/>
  <c r="G1072" i="1" s="1"/>
  <c r="H1071" i="1"/>
  <c r="D1071" i="1"/>
  <c r="C1071" i="1"/>
  <c r="D1070" i="1"/>
  <c r="C1070" i="1"/>
  <c r="D1069" i="1"/>
  <c r="C1069" i="1"/>
  <c r="G1069" i="1" s="1"/>
  <c r="H1068" i="1"/>
  <c r="D1068" i="1"/>
  <c r="C1068" i="1"/>
  <c r="G1068" i="1" s="1"/>
  <c r="D1067" i="1"/>
  <c r="H1067" i="1" s="1"/>
  <c r="C1067" i="1"/>
  <c r="G1067" i="1" s="1"/>
  <c r="C1066" i="1"/>
  <c r="C1065" i="1"/>
  <c r="D1064" i="1"/>
  <c r="H1064" i="1" s="1"/>
  <c r="C1064" i="1"/>
  <c r="G1064" i="1" s="1"/>
  <c r="D1063" i="1"/>
  <c r="C1063" i="1"/>
  <c r="D1062" i="1"/>
  <c r="C1062" i="1"/>
  <c r="G1062" i="1" s="1"/>
  <c r="D1061" i="1"/>
  <c r="H1061" i="1" s="1"/>
  <c r="C1061" i="1"/>
  <c r="H1060" i="1"/>
  <c r="D1060" i="1"/>
  <c r="C1060" i="1"/>
  <c r="G1060" i="1" s="1"/>
  <c r="D1059" i="1"/>
  <c r="C1059" i="1"/>
  <c r="D1058" i="1"/>
  <c r="C1058" i="1"/>
  <c r="C1057" i="1"/>
  <c r="C1056" i="1"/>
  <c r="D1055" i="1"/>
  <c r="C1055" i="1"/>
  <c r="D1054" i="1"/>
  <c r="C1054" i="1"/>
  <c r="G1054" i="1" s="1"/>
  <c r="D1053" i="1"/>
  <c r="H1053" i="1" s="1"/>
  <c r="C1053" i="1"/>
  <c r="D1052" i="1"/>
  <c r="H1052" i="1" s="1"/>
  <c r="C1052" i="1"/>
  <c r="G1052" i="1" s="1"/>
  <c r="D1051" i="1"/>
  <c r="C1051" i="1"/>
  <c r="D1050" i="1"/>
  <c r="C1050" i="1"/>
  <c r="H1049" i="1"/>
  <c r="D1049" i="1"/>
  <c r="C1049" i="1"/>
  <c r="G1049" i="1" s="1"/>
  <c r="C1048" i="1"/>
  <c r="D1045" i="1"/>
  <c r="H1045" i="1" s="1"/>
  <c r="C1045" i="1"/>
  <c r="G1045" i="1" s="1"/>
  <c r="D1044" i="1"/>
  <c r="C1044" i="1"/>
  <c r="D1043" i="1"/>
  <c r="C1043" i="1"/>
  <c r="H1042" i="1"/>
  <c r="D1042" i="1"/>
  <c r="C1042" i="1"/>
  <c r="G1042" i="1" s="1"/>
  <c r="C1041" i="1"/>
  <c r="D1040" i="1"/>
  <c r="C1040" i="1"/>
  <c r="D1039" i="1"/>
  <c r="C1039" i="1"/>
  <c r="D1038" i="1"/>
  <c r="H1038" i="1" s="1"/>
  <c r="C1038" i="1"/>
  <c r="D1037" i="1"/>
  <c r="H1037" i="1" s="1"/>
  <c r="C1037" i="1"/>
  <c r="G1037" i="1" s="1"/>
  <c r="D1036" i="1"/>
  <c r="C1036" i="1"/>
  <c r="D1035" i="1"/>
  <c r="C1035" i="1"/>
  <c r="G1035" i="1" s="1"/>
  <c r="C1034" i="1"/>
  <c r="H1033" i="1"/>
  <c r="D1033" i="1"/>
  <c r="C1033" i="1"/>
  <c r="D1032" i="1"/>
  <c r="C1032" i="1"/>
  <c r="D1031" i="1"/>
  <c r="C1031" i="1"/>
  <c r="G1031" i="1" s="1"/>
  <c r="D1030" i="1"/>
  <c r="H1030" i="1" s="1"/>
  <c r="C1030" i="1"/>
  <c r="D1029" i="1"/>
  <c r="H1029" i="1" s="1"/>
  <c r="C1029" i="1"/>
  <c r="D1028" i="1"/>
  <c r="C1028" i="1"/>
  <c r="D1027" i="1"/>
  <c r="C1027" i="1"/>
  <c r="G1027" i="1" s="1"/>
  <c r="D1026" i="1"/>
  <c r="C1026" i="1"/>
  <c r="G1026" i="1" s="1"/>
  <c r="D1025" i="1"/>
  <c r="C1025" i="1"/>
  <c r="G1025" i="1" s="1"/>
  <c r="D1024" i="1"/>
  <c r="C1024" i="1"/>
  <c r="D1023" i="1"/>
  <c r="D1022" i="1"/>
  <c r="H1022" i="1" s="1"/>
  <c r="C1022" i="1"/>
  <c r="D1021" i="1"/>
  <c r="H1021" i="1" s="1"/>
  <c r="C1021" i="1"/>
  <c r="G1021" i="1" s="1"/>
  <c r="D1020" i="1"/>
  <c r="C1020" i="1"/>
  <c r="C1019" i="1"/>
  <c r="H1018" i="1"/>
  <c r="D1018" i="1"/>
  <c r="C1018" i="1"/>
  <c r="D1017" i="1"/>
  <c r="H1017" i="1" s="1"/>
  <c r="C1017" i="1"/>
  <c r="D1016" i="1"/>
  <c r="C1016" i="1"/>
  <c r="D1015" i="1"/>
  <c r="C1015" i="1"/>
  <c r="G1015" i="1" s="1"/>
  <c r="D1014" i="1"/>
  <c r="H1014" i="1" s="1"/>
  <c r="C1014" i="1"/>
  <c r="G1014" i="1" s="1"/>
  <c r="D1012" i="1"/>
  <c r="C1012" i="1"/>
  <c r="D1011" i="1"/>
  <c r="C1011" i="1"/>
  <c r="D1010" i="1"/>
  <c r="H1010" i="1" s="1"/>
  <c r="C1010" i="1"/>
  <c r="D1009" i="1"/>
  <c r="H1009" i="1" s="1"/>
  <c r="C1009" i="1"/>
  <c r="D1008" i="1"/>
  <c r="C1008" i="1"/>
  <c r="C1007" i="1"/>
  <c r="D1006" i="1"/>
  <c r="C1006" i="1"/>
  <c r="G1006" i="1" s="1"/>
  <c r="D1005" i="1"/>
  <c r="H1005" i="1" s="1"/>
  <c r="C1005" i="1"/>
  <c r="G1005" i="1" s="1"/>
  <c r="D1004" i="1"/>
  <c r="C1004" i="1"/>
  <c r="D1003" i="1"/>
  <c r="C1003" i="1"/>
  <c r="D1002" i="1"/>
  <c r="H1002" i="1" s="1"/>
  <c r="C1002" i="1"/>
  <c r="D1001" i="1"/>
  <c r="H1001" i="1" s="1"/>
  <c r="C1001" i="1"/>
  <c r="G1001" i="1" s="1"/>
  <c r="D1000" i="1"/>
  <c r="C1000" i="1"/>
  <c r="D999" i="1"/>
  <c r="C999" i="1"/>
  <c r="G999" i="1" s="1"/>
  <c r="D998" i="1"/>
  <c r="C998" i="1"/>
  <c r="G998" i="1" s="1"/>
  <c r="D996" i="1"/>
  <c r="C996" i="1"/>
  <c r="D995" i="1"/>
  <c r="C995" i="1"/>
  <c r="G995" i="1" s="1"/>
  <c r="D994" i="1"/>
  <c r="C994" i="1"/>
  <c r="G994" i="1" s="1"/>
  <c r="H993" i="1"/>
  <c r="D993" i="1"/>
  <c r="C993" i="1"/>
  <c r="G993" i="1" s="1"/>
  <c r="D992" i="1"/>
  <c r="C992" i="1"/>
  <c r="C991" i="1"/>
  <c r="D989" i="1"/>
  <c r="H989" i="1" s="1"/>
  <c r="C989" i="1"/>
  <c r="G989" i="1" s="1"/>
  <c r="D988" i="1"/>
  <c r="C988" i="1"/>
  <c r="D987" i="1"/>
  <c r="C987" i="1"/>
  <c r="G987" i="1" s="1"/>
  <c r="C986" i="1"/>
  <c r="H983" i="1"/>
  <c r="D983" i="1"/>
  <c r="C983" i="1"/>
  <c r="G983" i="1" s="1"/>
  <c r="H982" i="1"/>
  <c r="D982" i="1"/>
  <c r="C982" i="1"/>
  <c r="G982" i="1" s="1"/>
  <c r="D981" i="1"/>
  <c r="C981" i="1"/>
  <c r="D980" i="1"/>
  <c r="C980" i="1"/>
  <c r="G980" i="1" s="1"/>
  <c r="H979" i="1"/>
  <c r="D979" i="1"/>
  <c r="C979" i="1"/>
  <c r="G979" i="1" s="1"/>
  <c r="H978" i="1"/>
  <c r="D978" i="1"/>
  <c r="C978" i="1"/>
  <c r="G978" i="1" s="1"/>
  <c r="D977" i="1"/>
  <c r="C977" i="1"/>
  <c r="D976" i="1"/>
  <c r="C976" i="1"/>
  <c r="G976" i="1" s="1"/>
  <c r="H975" i="1"/>
  <c r="D975" i="1"/>
  <c r="C975" i="1"/>
  <c r="G975" i="1" s="1"/>
  <c r="H974" i="1"/>
  <c r="D974" i="1"/>
  <c r="C974" i="1"/>
  <c r="G974" i="1" s="1"/>
  <c r="D973" i="1"/>
  <c r="C973" i="1"/>
  <c r="D972" i="1"/>
  <c r="C972" i="1"/>
  <c r="G972" i="1" s="1"/>
  <c r="H971" i="1"/>
  <c r="D971" i="1"/>
  <c r="C971" i="1"/>
  <c r="G971" i="1" s="1"/>
  <c r="H970" i="1"/>
  <c r="D970" i="1"/>
  <c r="C970" i="1"/>
  <c r="G970" i="1" s="1"/>
  <c r="D969" i="1"/>
  <c r="C969" i="1"/>
  <c r="D968" i="1"/>
  <c r="C968" i="1"/>
  <c r="G968" i="1" s="1"/>
  <c r="H967" i="1"/>
  <c r="D967" i="1"/>
  <c r="C967" i="1"/>
  <c r="G967" i="1" s="1"/>
  <c r="H966" i="1"/>
  <c r="D966" i="1"/>
  <c r="C966" i="1"/>
  <c r="G966" i="1" s="1"/>
  <c r="D965" i="1"/>
  <c r="C965" i="1"/>
  <c r="D964" i="1"/>
  <c r="C964" i="1"/>
  <c r="G964" i="1" s="1"/>
  <c r="H963" i="1"/>
  <c r="D963" i="1"/>
  <c r="C963" i="1"/>
  <c r="G963" i="1" s="1"/>
  <c r="H962" i="1"/>
  <c r="D962" i="1"/>
  <c r="C962" i="1"/>
  <c r="G962" i="1" s="1"/>
  <c r="D961" i="1"/>
  <c r="C961" i="1"/>
  <c r="D960" i="1"/>
  <c r="C960" i="1"/>
  <c r="G960" i="1" s="1"/>
  <c r="H959" i="1"/>
  <c r="D959" i="1"/>
  <c r="C959" i="1"/>
  <c r="G959" i="1" s="1"/>
  <c r="H958" i="1"/>
  <c r="D958" i="1"/>
  <c r="C958" i="1"/>
  <c r="G958" i="1" s="1"/>
  <c r="D957" i="1"/>
  <c r="C957" i="1"/>
  <c r="D956" i="1"/>
  <c r="C956" i="1"/>
  <c r="G956" i="1" s="1"/>
  <c r="H955" i="1"/>
  <c r="D955" i="1"/>
  <c r="C955" i="1"/>
  <c r="G955" i="1" s="1"/>
  <c r="H954" i="1"/>
  <c r="D954" i="1"/>
  <c r="C954" i="1"/>
  <c r="G954" i="1" s="1"/>
  <c r="D953" i="1"/>
  <c r="C953" i="1"/>
  <c r="D952" i="1"/>
  <c r="C952" i="1"/>
  <c r="G952" i="1" s="1"/>
  <c r="H951" i="1"/>
  <c r="D951" i="1"/>
  <c r="C951" i="1"/>
  <c r="G951" i="1" s="1"/>
  <c r="H950" i="1"/>
  <c r="D950" i="1"/>
  <c r="C950" i="1"/>
  <c r="G950" i="1" s="1"/>
  <c r="D949" i="1"/>
  <c r="C949" i="1"/>
  <c r="D948" i="1"/>
  <c r="C948" i="1"/>
  <c r="G948" i="1" s="1"/>
  <c r="H947" i="1"/>
  <c r="D947" i="1"/>
  <c r="C947" i="1"/>
  <c r="G947" i="1" s="1"/>
  <c r="H946" i="1"/>
  <c r="D946" i="1"/>
  <c r="C946" i="1"/>
  <c r="G946" i="1" s="1"/>
  <c r="D945" i="1"/>
  <c r="C945" i="1"/>
  <c r="D944" i="1"/>
  <c r="C944" i="1"/>
  <c r="G944" i="1" s="1"/>
  <c r="H943" i="1"/>
  <c r="D943" i="1"/>
  <c r="C943" i="1"/>
  <c r="G943" i="1" s="1"/>
  <c r="H942" i="1"/>
  <c r="D942" i="1"/>
  <c r="C942" i="1"/>
  <c r="G942" i="1" s="1"/>
  <c r="D941" i="1"/>
  <c r="C941" i="1"/>
  <c r="D940" i="1"/>
  <c r="C940" i="1"/>
  <c r="G940" i="1" s="1"/>
  <c r="H939" i="1"/>
  <c r="D939" i="1"/>
  <c r="C939" i="1"/>
  <c r="G939" i="1" s="1"/>
  <c r="H938" i="1"/>
  <c r="D938" i="1"/>
  <c r="C938" i="1"/>
  <c r="G938" i="1" s="1"/>
  <c r="D937" i="1"/>
  <c r="C937" i="1"/>
  <c r="D936" i="1"/>
  <c r="C936" i="1"/>
  <c r="G936" i="1" s="1"/>
  <c r="H935" i="1"/>
  <c r="D935" i="1"/>
  <c r="C935" i="1"/>
  <c r="G935" i="1" s="1"/>
  <c r="H934" i="1"/>
  <c r="D934" i="1"/>
  <c r="C934" i="1"/>
  <c r="G934" i="1" s="1"/>
  <c r="D933" i="1"/>
  <c r="C933" i="1"/>
  <c r="D932" i="1"/>
  <c r="C932" i="1"/>
  <c r="G932" i="1" s="1"/>
  <c r="H931" i="1"/>
  <c r="D931" i="1"/>
  <c r="C931" i="1"/>
  <c r="G931" i="1" s="1"/>
  <c r="H930" i="1"/>
  <c r="D930" i="1"/>
  <c r="C930" i="1"/>
  <c r="G930" i="1" s="1"/>
  <c r="D929" i="1"/>
  <c r="C929" i="1"/>
  <c r="D928" i="1"/>
  <c r="C928" i="1"/>
  <c r="G928" i="1" s="1"/>
  <c r="H927" i="1"/>
  <c r="D927" i="1"/>
  <c r="C927" i="1"/>
  <c r="G927" i="1" s="1"/>
  <c r="H926" i="1"/>
  <c r="D926" i="1"/>
  <c r="C926" i="1"/>
  <c r="G926" i="1" s="1"/>
  <c r="D925" i="1"/>
  <c r="C925" i="1"/>
  <c r="D924" i="1"/>
  <c r="C924" i="1"/>
  <c r="G924" i="1" s="1"/>
  <c r="H923" i="1"/>
  <c r="D923" i="1"/>
  <c r="C923" i="1"/>
  <c r="G923" i="1" s="1"/>
  <c r="H922" i="1"/>
  <c r="D922" i="1"/>
  <c r="C922" i="1"/>
  <c r="G922" i="1" s="1"/>
  <c r="D921" i="1"/>
  <c r="C921" i="1"/>
  <c r="D920" i="1"/>
  <c r="C920" i="1"/>
  <c r="G920" i="1" s="1"/>
  <c r="H919" i="1"/>
  <c r="D919" i="1"/>
  <c r="C919" i="1"/>
  <c r="G919" i="1" s="1"/>
  <c r="H918" i="1"/>
  <c r="D918" i="1"/>
  <c r="C918" i="1"/>
  <c r="G918" i="1" s="1"/>
  <c r="D917" i="1"/>
  <c r="C917" i="1"/>
  <c r="D916" i="1"/>
  <c r="C916" i="1"/>
  <c r="G916" i="1" s="1"/>
  <c r="H915" i="1"/>
  <c r="D915" i="1"/>
  <c r="C915" i="1"/>
  <c r="G915" i="1" s="1"/>
  <c r="H914" i="1"/>
  <c r="D914" i="1"/>
  <c r="C914" i="1"/>
  <c r="G914" i="1" s="1"/>
  <c r="D913" i="1"/>
  <c r="C913" i="1"/>
  <c r="D912" i="1"/>
  <c r="C912" i="1"/>
  <c r="G912" i="1" s="1"/>
  <c r="H911" i="1"/>
  <c r="D911" i="1"/>
  <c r="C911" i="1"/>
  <c r="G911" i="1" s="1"/>
  <c r="H910" i="1"/>
  <c r="D910" i="1"/>
  <c r="C910" i="1"/>
  <c r="G910" i="1" s="1"/>
  <c r="D909" i="1"/>
  <c r="C909" i="1"/>
  <c r="D908" i="1"/>
  <c r="C908" i="1"/>
  <c r="G908" i="1" s="1"/>
  <c r="H907" i="1"/>
  <c r="D907" i="1"/>
  <c r="C907" i="1"/>
  <c r="G907" i="1" s="1"/>
  <c r="H906" i="1"/>
  <c r="D906" i="1"/>
  <c r="C906" i="1"/>
  <c r="G906" i="1" s="1"/>
  <c r="D905" i="1"/>
  <c r="C905" i="1"/>
  <c r="D904" i="1"/>
  <c r="C904" i="1"/>
  <c r="G904" i="1" s="1"/>
  <c r="H903" i="1"/>
  <c r="D903" i="1"/>
  <c r="C903" i="1"/>
  <c r="G903" i="1" s="1"/>
  <c r="H902" i="1"/>
  <c r="D902" i="1"/>
  <c r="C902" i="1"/>
  <c r="G902" i="1" s="1"/>
  <c r="D901" i="1"/>
  <c r="C901" i="1"/>
  <c r="D900" i="1"/>
  <c r="C900" i="1"/>
  <c r="G900" i="1" s="1"/>
  <c r="H899" i="1"/>
  <c r="D899" i="1"/>
  <c r="C899" i="1"/>
  <c r="G899" i="1" s="1"/>
  <c r="H898" i="1"/>
  <c r="D898" i="1"/>
  <c r="C898" i="1"/>
  <c r="G898" i="1" s="1"/>
  <c r="D897" i="1"/>
  <c r="C897" i="1"/>
  <c r="D896" i="1"/>
  <c r="C896" i="1"/>
  <c r="G896" i="1" s="1"/>
  <c r="H895" i="1"/>
  <c r="D895" i="1"/>
  <c r="C895" i="1"/>
  <c r="G895" i="1" s="1"/>
  <c r="H894" i="1"/>
  <c r="D894" i="1"/>
  <c r="C894" i="1"/>
  <c r="G894" i="1" s="1"/>
  <c r="D893" i="1"/>
  <c r="C893" i="1"/>
  <c r="D892" i="1"/>
  <c r="C892" i="1"/>
  <c r="G892" i="1" s="1"/>
  <c r="H891" i="1"/>
  <c r="D891" i="1"/>
  <c r="C891" i="1"/>
  <c r="G891" i="1" s="1"/>
  <c r="H890" i="1"/>
  <c r="D890" i="1"/>
  <c r="C890" i="1"/>
  <c r="G890" i="1" s="1"/>
  <c r="D889" i="1"/>
  <c r="C889" i="1"/>
  <c r="D888" i="1"/>
  <c r="C888" i="1"/>
  <c r="G888" i="1" s="1"/>
  <c r="H887" i="1"/>
  <c r="D887" i="1"/>
  <c r="C887" i="1"/>
  <c r="G887" i="1" s="1"/>
  <c r="H886" i="1"/>
  <c r="D886" i="1"/>
  <c r="C886" i="1"/>
  <c r="G886" i="1" s="1"/>
  <c r="D885" i="1"/>
  <c r="C885" i="1"/>
  <c r="D884" i="1"/>
  <c r="C884" i="1"/>
  <c r="G884" i="1" s="1"/>
  <c r="H883" i="1"/>
  <c r="D883" i="1"/>
  <c r="C883" i="1"/>
  <c r="G883" i="1" s="1"/>
  <c r="H882" i="1"/>
  <c r="D882" i="1"/>
  <c r="C882" i="1"/>
  <c r="G882" i="1" s="1"/>
  <c r="D881" i="1"/>
  <c r="C881" i="1"/>
  <c r="D880" i="1"/>
  <c r="C880" i="1"/>
  <c r="G880" i="1" s="1"/>
  <c r="D879" i="1"/>
  <c r="H879" i="1" s="1"/>
  <c r="C879" i="1"/>
  <c r="G879" i="1" s="1"/>
  <c r="H878" i="1"/>
  <c r="D878" i="1"/>
  <c r="C878" i="1"/>
  <c r="G878" i="1" s="1"/>
  <c r="D877" i="1"/>
  <c r="C877" i="1"/>
  <c r="D876" i="1"/>
  <c r="C876" i="1"/>
  <c r="G876" i="1" s="1"/>
  <c r="H875" i="1"/>
  <c r="D875" i="1"/>
  <c r="C875" i="1"/>
  <c r="G875" i="1" s="1"/>
  <c r="H874" i="1"/>
  <c r="D874" i="1"/>
  <c r="C874" i="1"/>
  <c r="G874" i="1" s="1"/>
  <c r="D873" i="1"/>
  <c r="C873" i="1"/>
  <c r="D872" i="1"/>
  <c r="C872" i="1"/>
  <c r="G872" i="1" s="1"/>
  <c r="H871" i="1"/>
  <c r="D871" i="1"/>
  <c r="C871" i="1"/>
  <c r="G871" i="1" s="1"/>
  <c r="H870" i="1"/>
  <c r="D870" i="1"/>
  <c r="C870" i="1"/>
  <c r="G870" i="1" s="1"/>
  <c r="D869" i="1"/>
  <c r="C869" i="1"/>
  <c r="D868" i="1"/>
  <c r="C868" i="1"/>
  <c r="G868" i="1" s="1"/>
  <c r="H867" i="1"/>
  <c r="D867" i="1"/>
  <c r="C867" i="1"/>
  <c r="G867" i="1" s="1"/>
  <c r="H866" i="1"/>
  <c r="D866" i="1"/>
  <c r="C866" i="1"/>
  <c r="G866" i="1" s="1"/>
  <c r="D865" i="1"/>
  <c r="C865" i="1"/>
  <c r="D864" i="1"/>
  <c r="C864" i="1"/>
  <c r="G864" i="1" s="1"/>
  <c r="H863" i="1"/>
  <c r="D863" i="1"/>
  <c r="C863" i="1"/>
  <c r="G863" i="1" s="1"/>
  <c r="H862" i="1"/>
  <c r="D862" i="1"/>
  <c r="C862" i="1"/>
  <c r="G862" i="1" s="1"/>
  <c r="D861" i="1"/>
  <c r="C861" i="1"/>
  <c r="D860" i="1"/>
  <c r="C860" i="1"/>
  <c r="G860" i="1" s="1"/>
  <c r="H859" i="1"/>
  <c r="D859" i="1"/>
  <c r="C859" i="1"/>
  <c r="G859" i="1" s="1"/>
  <c r="H858" i="1"/>
  <c r="D858" i="1"/>
  <c r="C858" i="1"/>
  <c r="G858" i="1" s="1"/>
  <c r="D857" i="1"/>
  <c r="C857" i="1"/>
  <c r="D856" i="1"/>
  <c r="C856" i="1"/>
  <c r="G856" i="1" s="1"/>
  <c r="H855" i="1"/>
  <c r="D855" i="1"/>
  <c r="C855" i="1"/>
  <c r="G855" i="1" s="1"/>
  <c r="H854" i="1"/>
  <c r="D854" i="1"/>
  <c r="C854" i="1"/>
  <c r="G854" i="1" s="1"/>
  <c r="D853" i="1"/>
  <c r="C853" i="1"/>
  <c r="D852" i="1"/>
  <c r="C852" i="1"/>
  <c r="G852" i="1" s="1"/>
  <c r="H851" i="1"/>
  <c r="D851" i="1"/>
  <c r="C851" i="1"/>
  <c r="G851" i="1" s="1"/>
  <c r="H850" i="1"/>
  <c r="D850" i="1"/>
  <c r="C850" i="1"/>
  <c r="G850" i="1" s="1"/>
  <c r="D849" i="1"/>
  <c r="C849" i="1"/>
  <c r="D848" i="1"/>
  <c r="C848" i="1"/>
  <c r="G848" i="1" s="1"/>
  <c r="H847" i="1"/>
  <c r="D847" i="1"/>
  <c r="C847" i="1"/>
  <c r="G847" i="1" s="1"/>
  <c r="H846" i="1"/>
  <c r="D846" i="1"/>
  <c r="C846" i="1"/>
  <c r="G846" i="1" s="1"/>
  <c r="D845" i="1"/>
  <c r="C845" i="1"/>
  <c r="D844" i="1"/>
  <c r="C844" i="1"/>
  <c r="G844" i="1" s="1"/>
  <c r="H843" i="1"/>
  <c r="D843" i="1"/>
  <c r="C843" i="1"/>
  <c r="G843" i="1" s="1"/>
  <c r="H842" i="1"/>
  <c r="D842" i="1"/>
  <c r="C842" i="1"/>
  <c r="G842" i="1" s="1"/>
  <c r="D841" i="1"/>
  <c r="C841" i="1"/>
  <c r="D840" i="1"/>
  <c r="C840" i="1"/>
  <c r="G840" i="1" s="1"/>
  <c r="D839" i="1"/>
  <c r="H839" i="1" s="1"/>
  <c r="C839" i="1"/>
  <c r="G839" i="1" s="1"/>
  <c r="H838" i="1"/>
  <c r="D838" i="1"/>
  <c r="C838" i="1"/>
  <c r="G838" i="1" s="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H748" i="1"/>
  <c r="D748" i="1"/>
  <c r="G748" i="1" s="1"/>
  <c r="C748" i="1"/>
  <c r="G747" i="1"/>
  <c r="D747" i="1"/>
  <c r="H747" i="1" s="1"/>
  <c r="C747" i="1"/>
  <c r="G746" i="1"/>
  <c r="D746" i="1"/>
  <c r="H746" i="1" s="1"/>
  <c r="C746" i="1"/>
  <c r="G745" i="1"/>
  <c r="D745" i="1"/>
  <c r="H745" i="1" s="1"/>
  <c r="C745" i="1"/>
  <c r="G744" i="1"/>
  <c r="D744" i="1"/>
  <c r="H744" i="1" s="1"/>
  <c r="C744" i="1"/>
  <c r="G743" i="1"/>
  <c r="D743" i="1"/>
  <c r="H743" i="1" s="1"/>
  <c r="C743" i="1"/>
  <c r="G742" i="1"/>
  <c r="D742" i="1"/>
  <c r="H742" i="1" s="1"/>
  <c r="C742" i="1"/>
  <c r="G741" i="1"/>
  <c r="D741" i="1"/>
  <c r="H741" i="1" s="1"/>
  <c r="C741" i="1"/>
  <c r="G740" i="1"/>
  <c r="D740" i="1"/>
  <c r="H740" i="1" s="1"/>
  <c r="C740" i="1"/>
  <c r="G739" i="1"/>
  <c r="D739" i="1"/>
  <c r="H739" i="1" s="1"/>
  <c r="C739" i="1"/>
  <c r="G738" i="1"/>
  <c r="D738" i="1"/>
  <c r="H738" i="1" s="1"/>
  <c r="C738" i="1"/>
  <c r="G737" i="1"/>
  <c r="D737" i="1"/>
  <c r="H737" i="1" s="1"/>
  <c r="C737" i="1"/>
  <c r="G736" i="1"/>
  <c r="D736" i="1"/>
  <c r="H736" i="1" s="1"/>
  <c r="C736" i="1"/>
  <c r="D735" i="1"/>
  <c r="H735" i="1" s="1"/>
  <c r="C735" i="1"/>
  <c r="G734" i="1"/>
  <c r="D734" i="1"/>
  <c r="H734" i="1" s="1"/>
  <c r="C734" i="1"/>
  <c r="G733" i="1"/>
  <c r="D733" i="1"/>
  <c r="H733" i="1" s="1"/>
  <c r="C733" i="1"/>
  <c r="G732" i="1"/>
  <c r="D732" i="1"/>
  <c r="H732" i="1" s="1"/>
  <c r="C732" i="1"/>
  <c r="G731" i="1"/>
  <c r="D731" i="1"/>
  <c r="H731" i="1" s="1"/>
  <c r="C731" i="1"/>
  <c r="G730" i="1"/>
  <c r="D730" i="1"/>
  <c r="H730" i="1" s="1"/>
  <c r="C730" i="1"/>
  <c r="G729" i="1"/>
  <c r="D729" i="1"/>
  <c r="H729" i="1" s="1"/>
  <c r="C729" i="1"/>
  <c r="G728" i="1"/>
  <c r="D728" i="1"/>
  <c r="H728" i="1" s="1"/>
  <c r="C728" i="1"/>
  <c r="G727" i="1"/>
  <c r="D727" i="1"/>
  <c r="H727" i="1" s="1"/>
  <c r="C727" i="1"/>
  <c r="G726" i="1"/>
  <c r="D726" i="1"/>
  <c r="H726" i="1" s="1"/>
  <c r="C726" i="1"/>
  <c r="G725" i="1"/>
  <c r="D725" i="1"/>
  <c r="H725" i="1" s="1"/>
  <c r="C725" i="1"/>
  <c r="G724" i="1"/>
  <c r="D724" i="1"/>
  <c r="H724" i="1" s="1"/>
  <c r="C724" i="1"/>
  <c r="G723" i="1"/>
  <c r="D723" i="1"/>
  <c r="H723" i="1" s="1"/>
  <c r="C723" i="1"/>
  <c r="G722" i="1"/>
  <c r="D722" i="1"/>
  <c r="H722" i="1" s="1"/>
  <c r="C722" i="1"/>
  <c r="G721" i="1"/>
  <c r="D721" i="1"/>
  <c r="H721" i="1" s="1"/>
  <c r="C721" i="1"/>
  <c r="G720" i="1"/>
  <c r="D720" i="1"/>
  <c r="H720" i="1" s="1"/>
  <c r="C720" i="1"/>
  <c r="D719" i="1"/>
  <c r="H719" i="1" s="1"/>
  <c r="C719" i="1"/>
  <c r="D718" i="1"/>
  <c r="H718" i="1" s="1"/>
  <c r="C718" i="1"/>
  <c r="G717" i="1"/>
  <c r="D717" i="1"/>
  <c r="H717" i="1" s="1"/>
  <c r="C717" i="1"/>
  <c r="G716" i="1"/>
  <c r="D716" i="1"/>
  <c r="H716" i="1" s="1"/>
  <c r="C716" i="1"/>
  <c r="D715" i="1"/>
  <c r="H715" i="1" s="1"/>
  <c r="C715" i="1"/>
  <c r="D714" i="1"/>
  <c r="H714" i="1" s="1"/>
  <c r="C714" i="1"/>
  <c r="G713" i="1"/>
  <c r="D713" i="1"/>
  <c r="H713" i="1" s="1"/>
  <c r="C713" i="1"/>
  <c r="D712" i="1"/>
  <c r="H712" i="1" s="1"/>
  <c r="C712" i="1"/>
  <c r="G711" i="1"/>
  <c r="D711" i="1"/>
  <c r="H711" i="1" s="1"/>
  <c r="C711" i="1"/>
  <c r="D710" i="1"/>
  <c r="H710" i="1" s="1"/>
  <c r="C710" i="1"/>
  <c r="G709" i="1"/>
  <c r="D709" i="1"/>
  <c r="H709" i="1" s="1"/>
  <c r="C709" i="1"/>
  <c r="G708" i="1"/>
  <c r="D708" i="1"/>
  <c r="H708" i="1" s="1"/>
  <c r="C708" i="1"/>
  <c r="G707" i="1"/>
  <c r="D707" i="1"/>
  <c r="H707" i="1" s="1"/>
  <c r="C707" i="1"/>
  <c r="G706" i="1"/>
  <c r="D706" i="1"/>
  <c r="H706" i="1" s="1"/>
  <c r="C706" i="1"/>
  <c r="G705" i="1"/>
  <c r="D705" i="1"/>
  <c r="H705" i="1" s="1"/>
  <c r="C705" i="1"/>
  <c r="G704" i="1"/>
  <c r="D704" i="1"/>
  <c r="H704" i="1" s="1"/>
  <c r="C704" i="1"/>
  <c r="D703" i="1"/>
  <c r="H703" i="1" s="1"/>
  <c r="C703" i="1"/>
  <c r="G702" i="1"/>
  <c r="D702" i="1"/>
  <c r="H702" i="1" s="1"/>
  <c r="C702" i="1"/>
  <c r="G701" i="1"/>
  <c r="D701" i="1"/>
  <c r="H701" i="1" s="1"/>
  <c r="C701" i="1"/>
  <c r="G700" i="1"/>
  <c r="D700" i="1"/>
  <c r="H700" i="1" s="1"/>
  <c r="C700" i="1"/>
  <c r="G699" i="1"/>
  <c r="D699" i="1"/>
  <c r="H699" i="1" s="1"/>
  <c r="C699" i="1"/>
  <c r="G698" i="1"/>
  <c r="D698" i="1"/>
  <c r="H698" i="1" s="1"/>
  <c r="C698" i="1"/>
  <c r="G697" i="1"/>
  <c r="D697" i="1"/>
  <c r="H697" i="1" s="1"/>
  <c r="C697" i="1"/>
  <c r="G696" i="1"/>
  <c r="D696" i="1"/>
  <c r="H696" i="1" s="1"/>
  <c r="C696" i="1"/>
  <c r="G695" i="1"/>
  <c r="D695" i="1"/>
  <c r="H695" i="1" s="1"/>
  <c r="C695" i="1"/>
  <c r="G694" i="1"/>
  <c r="D694" i="1"/>
  <c r="H694" i="1" s="1"/>
  <c r="C694" i="1"/>
  <c r="G693" i="1"/>
  <c r="D693" i="1"/>
  <c r="H693" i="1" s="1"/>
  <c r="C693" i="1"/>
  <c r="G692" i="1"/>
  <c r="D692" i="1"/>
  <c r="H692" i="1" s="1"/>
  <c r="C692" i="1"/>
  <c r="D691" i="1"/>
  <c r="H691" i="1" s="1"/>
  <c r="C691" i="1"/>
  <c r="G690" i="1"/>
  <c r="D690" i="1"/>
  <c r="H690" i="1" s="1"/>
  <c r="C690" i="1"/>
  <c r="D689" i="1"/>
  <c r="H689" i="1" s="1"/>
  <c r="C689" i="1"/>
  <c r="G688" i="1"/>
  <c r="D688" i="1"/>
  <c r="H688" i="1" s="1"/>
  <c r="C688" i="1"/>
  <c r="D687" i="1"/>
  <c r="H687" i="1" s="1"/>
  <c r="C687" i="1"/>
  <c r="G686" i="1"/>
  <c r="D686" i="1"/>
  <c r="H686" i="1" s="1"/>
  <c r="C686" i="1"/>
  <c r="G685" i="1"/>
  <c r="D685" i="1"/>
  <c r="H685" i="1" s="1"/>
  <c r="C685" i="1"/>
  <c r="G684" i="1"/>
  <c r="D684" i="1"/>
  <c r="H684" i="1" s="1"/>
  <c r="C684" i="1"/>
  <c r="G683" i="1"/>
  <c r="D683" i="1"/>
  <c r="H683" i="1" s="1"/>
  <c r="C683" i="1"/>
  <c r="G682" i="1"/>
  <c r="D682" i="1"/>
  <c r="H682" i="1" s="1"/>
  <c r="C682" i="1"/>
  <c r="G681" i="1"/>
  <c r="D681" i="1"/>
  <c r="H681" i="1" s="1"/>
  <c r="C681" i="1"/>
  <c r="G680" i="1"/>
  <c r="D680" i="1"/>
  <c r="H680" i="1" s="1"/>
  <c r="C680" i="1"/>
  <c r="G679" i="1"/>
  <c r="D679" i="1"/>
  <c r="H679" i="1" s="1"/>
  <c r="C679" i="1"/>
  <c r="G678" i="1"/>
  <c r="D678" i="1"/>
  <c r="H678" i="1" s="1"/>
  <c r="C678" i="1"/>
  <c r="G677" i="1"/>
  <c r="D677" i="1"/>
  <c r="H677" i="1" s="1"/>
  <c r="C677" i="1"/>
  <c r="G676" i="1"/>
  <c r="D676" i="1"/>
  <c r="H676" i="1" s="1"/>
  <c r="C676" i="1"/>
  <c r="G675" i="1"/>
  <c r="D675" i="1"/>
  <c r="H675" i="1" s="1"/>
  <c r="C675" i="1"/>
  <c r="G674" i="1"/>
  <c r="D674" i="1"/>
  <c r="H674" i="1" s="1"/>
  <c r="C674" i="1"/>
  <c r="G673" i="1"/>
  <c r="D673" i="1"/>
  <c r="H673" i="1" s="1"/>
  <c r="C673" i="1"/>
  <c r="G672" i="1"/>
  <c r="D672" i="1"/>
  <c r="H672" i="1" s="1"/>
  <c r="C672" i="1"/>
  <c r="G671" i="1"/>
  <c r="D671" i="1"/>
  <c r="H671" i="1" s="1"/>
  <c r="C671" i="1"/>
  <c r="G670" i="1"/>
  <c r="D670" i="1"/>
  <c r="H670" i="1" s="1"/>
  <c r="C670" i="1"/>
  <c r="G669" i="1"/>
  <c r="D669" i="1"/>
  <c r="H669" i="1" s="1"/>
  <c r="C669" i="1"/>
  <c r="G668" i="1"/>
  <c r="D668" i="1"/>
  <c r="H668" i="1" s="1"/>
  <c r="C668" i="1"/>
  <c r="G667" i="1"/>
  <c r="D667" i="1"/>
  <c r="H667" i="1" s="1"/>
  <c r="C667" i="1"/>
  <c r="D666" i="1"/>
  <c r="H666" i="1" s="1"/>
  <c r="C666" i="1"/>
  <c r="G665" i="1"/>
  <c r="D665" i="1"/>
  <c r="H665" i="1" s="1"/>
  <c r="C665" i="1"/>
  <c r="D664" i="1"/>
  <c r="H664" i="1" s="1"/>
  <c r="C664" i="1"/>
  <c r="D663" i="1"/>
  <c r="H663" i="1" s="1"/>
  <c r="C663" i="1"/>
  <c r="G662" i="1"/>
  <c r="D662" i="1"/>
  <c r="H662" i="1" s="1"/>
  <c r="C662" i="1"/>
  <c r="D661" i="1"/>
  <c r="H661" i="1" s="1"/>
  <c r="C661" i="1"/>
  <c r="D660" i="1"/>
  <c r="H660" i="1" s="1"/>
  <c r="C660" i="1"/>
  <c r="D659" i="1"/>
  <c r="H659" i="1" s="1"/>
  <c r="C659" i="1"/>
  <c r="D658" i="1"/>
  <c r="H658" i="1" s="1"/>
  <c r="C658" i="1"/>
  <c r="D657" i="1"/>
  <c r="H657" i="1" s="1"/>
  <c r="C657" i="1"/>
  <c r="D656" i="1"/>
  <c r="H656" i="1" s="1"/>
  <c r="C656" i="1"/>
  <c r="D655" i="1"/>
  <c r="C655" i="1"/>
  <c r="D654" i="1"/>
  <c r="H654" i="1" s="1"/>
  <c r="C654" i="1"/>
  <c r="G653" i="1"/>
  <c r="D653" i="1"/>
  <c r="H653" i="1" s="1"/>
  <c r="C653" i="1"/>
  <c r="G652" i="1"/>
  <c r="D652" i="1"/>
  <c r="H652" i="1" s="1"/>
  <c r="C652" i="1"/>
  <c r="D651" i="1"/>
  <c r="H651" i="1" s="1"/>
  <c r="C651" i="1"/>
  <c r="D650" i="1"/>
  <c r="H650" i="1" s="1"/>
  <c r="C650" i="1"/>
  <c r="G649" i="1"/>
  <c r="D649" i="1"/>
  <c r="H649" i="1" s="1"/>
  <c r="C649" i="1"/>
  <c r="D648" i="1"/>
  <c r="H648" i="1" s="1"/>
  <c r="C648" i="1"/>
  <c r="G647" i="1"/>
  <c r="D647" i="1"/>
  <c r="H647" i="1" s="1"/>
  <c r="C647" i="1"/>
  <c r="D646" i="1"/>
  <c r="H646" i="1" s="1"/>
  <c r="C646" i="1"/>
  <c r="D645" i="1"/>
  <c r="D644" i="1"/>
  <c r="H644" i="1" s="1"/>
  <c r="C644" i="1"/>
  <c r="G643" i="1"/>
  <c r="D643" i="1"/>
  <c r="H643" i="1" s="1"/>
  <c r="C643" i="1"/>
  <c r="D642" i="1"/>
  <c r="H642" i="1" s="1"/>
  <c r="C642" i="1"/>
  <c r="D641" i="1"/>
  <c r="H641" i="1" s="1"/>
  <c r="C641" i="1"/>
  <c r="G632" i="1"/>
  <c r="D632" i="1"/>
  <c r="H632" i="1" s="1"/>
  <c r="C632" i="1"/>
  <c r="D631" i="1"/>
  <c r="H631" i="1" s="1"/>
  <c r="C631" i="1"/>
  <c r="H628" i="1"/>
  <c r="D628" i="1"/>
  <c r="G628" i="1" s="1"/>
  <c r="C628" i="1"/>
  <c r="H627" i="1"/>
  <c r="D627" i="1"/>
  <c r="G627" i="1" s="1"/>
  <c r="C627" i="1"/>
  <c r="H626" i="1"/>
  <c r="D626" i="1"/>
  <c r="G626" i="1" s="1"/>
  <c r="C626" i="1"/>
  <c r="H625" i="1"/>
  <c r="D625" i="1"/>
  <c r="G625" i="1" s="1"/>
  <c r="C625" i="1"/>
  <c r="H624" i="1"/>
  <c r="D624" i="1"/>
  <c r="G624" i="1" s="1"/>
  <c r="C624" i="1"/>
  <c r="H623" i="1"/>
  <c r="D623" i="1"/>
  <c r="G623" i="1" s="1"/>
  <c r="C623" i="1"/>
  <c r="H622" i="1"/>
  <c r="D622" i="1"/>
  <c r="G622" i="1" s="1"/>
  <c r="C622" i="1"/>
  <c r="H621" i="1"/>
  <c r="D621" i="1"/>
  <c r="G621" i="1" s="1"/>
  <c r="C621" i="1"/>
  <c r="H620" i="1"/>
  <c r="D620" i="1"/>
  <c r="G620" i="1" s="1"/>
  <c r="C620" i="1"/>
  <c r="H619" i="1"/>
  <c r="D619" i="1"/>
  <c r="G619" i="1" s="1"/>
  <c r="C619" i="1"/>
  <c r="H618" i="1"/>
  <c r="D618" i="1"/>
  <c r="G618" i="1" s="1"/>
  <c r="C618" i="1"/>
  <c r="H617" i="1"/>
  <c r="D617" i="1"/>
  <c r="G617" i="1" s="1"/>
  <c r="C617" i="1"/>
  <c r="H616" i="1"/>
  <c r="D616" i="1"/>
  <c r="G616" i="1" s="1"/>
  <c r="C616" i="1"/>
  <c r="H615" i="1"/>
  <c r="D615" i="1"/>
  <c r="G615" i="1" s="1"/>
  <c r="C615" i="1"/>
  <c r="H614" i="1"/>
  <c r="D614" i="1"/>
  <c r="G614" i="1" s="1"/>
  <c r="C614" i="1"/>
  <c r="H613" i="1"/>
  <c r="D613" i="1"/>
  <c r="G613" i="1" s="1"/>
  <c r="C613" i="1"/>
  <c r="D612" i="1"/>
  <c r="G612" i="1" s="1"/>
  <c r="C612" i="1"/>
  <c r="C611" i="1"/>
  <c r="H610" i="1"/>
  <c r="D610" i="1"/>
  <c r="G610" i="1" s="1"/>
  <c r="C610" i="1"/>
  <c r="H609" i="1"/>
  <c r="D609" i="1"/>
  <c r="G609" i="1" s="1"/>
  <c r="C609" i="1"/>
  <c r="H608" i="1"/>
  <c r="D608" i="1"/>
  <c r="G608" i="1" s="1"/>
  <c r="C608" i="1"/>
  <c r="H607" i="1"/>
  <c r="D607" i="1"/>
  <c r="G607" i="1" s="1"/>
  <c r="C607" i="1"/>
  <c r="H606" i="1"/>
  <c r="D606" i="1"/>
  <c r="G606" i="1" s="1"/>
  <c r="C606" i="1"/>
  <c r="H605" i="1"/>
  <c r="D605" i="1"/>
  <c r="G605" i="1" s="1"/>
  <c r="C605" i="1"/>
  <c r="H604" i="1"/>
  <c r="D604" i="1"/>
  <c r="G604" i="1" s="1"/>
  <c r="C604" i="1"/>
  <c r="H603" i="1"/>
  <c r="D603" i="1"/>
  <c r="G603" i="1" s="1"/>
  <c r="C603" i="1"/>
  <c r="H602" i="1"/>
  <c r="D602" i="1"/>
  <c r="G602" i="1" s="1"/>
  <c r="C602" i="1"/>
  <c r="H601" i="1"/>
  <c r="D601" i="1"/>
  <c r="G601" i="1" s="1"/>
  <c r="C601" i="1"/>
  <c r="D600" i="1"/>
  <c r="G600" i="1" s="1"/>
  <c r="C600" i="1"/>
  <c r="C599" i="1"/>
  <c r="H598" i="1"/>
  <c r="D598" i="1"/>
  <c r="G598" i="1" s="1"/>
  <c r="C598" i="1"/>
  <c r="H597" i="1"/>
  <c r="D597" i="1"/>
  <c r="G597" i="1" s="1"/>
  <c r="C597" i="1"/>
  <c r="H596" i="1"/>
  <c r="D596" i="1"/>
  <c r="G596" i="1" s="1"/>
  <c r="C596" i="1"/>
  <c r="H595" i="1"/>
  <c r="D595" i="1"/>
  <c r="G595" i="1" s="1"/>
  <c r="C595" i="1"/>
  <c r="D594" i="1"/>
  <c r="G594" i="1" s="1"/>
  <c r="C594" i="1"/>
  <c r="C593" i="1"/>
  <c r="D592" i="1"/>
  <c r="G592" i="1" s="1"/>
  <c r="C592" i="1"/>
  <c r="D591" i="1"/>
  <c r="G591" i="1" s="1"/>
  <c r="C591" i="1"/>
  <c r="D590" i="1"/>
  <c r="G590" i="1" s="1"/>
  <c r="C590" i="1"/>
  <c r="D589" i="1"/>
  <c r="G589" i="1" s="1"/>
  <c r="C589" i="1"/>
  <c r="C588" i="1"/>
  <c r="H586" i="1"/>
  <c r="G586" i="1"/>
  <c r="D586" i="1"/>
  <c r="C586" i="1"/>
  <c r="H585" i="1"/>
  <c r="G585" i="1"/>
  <c r="D585" i="1"/>
  <c r="C585" i="1"/>
  <c r="C584" i="1"/>
  <c r="H583" i="1"/>
  <c r="G583" i="1"/>
  <c r="D583" i="1"/>
  <c r="C583" i="1"/>
  <c r="H582" i="1"/>
  <c r="G582" i="1"/>
  <c r="D582" i="1"/>
  <c r="C582" i="1"/>
  <c r="C581" i="1"/>
  <c r="D580" i="1"/>
  <c r="G580" i="1" s="1"/>
  <c r="C580" i="1"/>
  <c r="D579" i="1"/>
  <c r="H579" i="1" s="1"/>
  <c r="C579" i="1"/>
  <c r="H578" i="1"/>
  <c r="G578" i="1"/>
  <c r="D578" i="1"/>
  <c r="C578" i="1"/>
  <c r="H577" i="1"/>
  <c r="D577" i="1"/>
  <c r="G577" i="1" s="1"/>
  <c r="C577" i="1"/>
  <c r="D576" i="1"/>
  <c r="H576" i="1" s="1"/>
  <c r="C576" i="1"/>
  <c r="C575" i="1"/>
  <c r="D573" i="1"/>
  <c r="H573" i="1" s="1"/>
  <c r="C573" i="1"/>
  <c r="D572" i="1"/>
  <c r="H572" i="1" s="1"/>
  <c r="C572" i="1"/>
  <c r="C571" i="1"/>
  <c r="D570" i="1"/>
  <c r="H570" i="1" s="1"/>
  <c r="C570" i="1"/>
  <c r="D569" i="1"/>
  <c r="H569" i="1" s="1"/>
  <c r="C569" i="1"/>
  <c r="D568" i="1"/>
  <c r="H568" i="1" s="1"/>
  <c r="C568" i="1"/>
  <c r="D567" i="1"/>
  <c r="H567" i="1" s="1"/>
  <c r="C567" i="1"/>
  <c r="D566" i="1"/>
  <c r="H566" i="1" s="1"/>
  <c r="C566" i="1"/>
  <c r="C565" i="1"/>
  <c r="D564" i="1"/>
  <c r="H564" i="1" s="1"/>
  <c r="C564" i="1"/>
  <c r="D563" i="1"/>
  <c r="H563" i="1" s="1"/>
  <c r="C563" i="1"/>
  <c r="D562" i="1"/>
  <c r="H562" i="1" s="1"/>
  <c r="C562" i="1"/>
  <c r="C561" i="1"/>
  <c r="D560" i="1"/>
  <c r="H560" i="1" s="1"/>
  <c r="C560" i="1"/>
  <c r="D559" i="1"/>
  <c r="H559" i="1" s="1"/>
  <c r="C559" i="1"/>
  <c r="D558" i="1"/>
  <c r="H558" i="1" s="1"/>
  <c r="C558" i="1"/>
  <c r="C557" i="1"/>
  <c r="D556" i="1"/>
  <c r="H556" i="1" s="1"/>
  <c r="C556" i="1"/>
  <c r="D555" i="1"/>
  <c r="H555" i="1" s="1"/>
  <c r="C555" i="1"/>
  <c r="D554" i="1"/>
  <c r="H554" i="1" s="1"/>
  <c r="C554" i="1"/>
  <c r="D553" i="1"/>
  <c r="H553" i="1" s="1"/>
  <c r="C553" i="1"/>
  <c r="D552" i="1"/>
  <c r="H552" i="1" s="1"/>
  <c r="C552" i="1"/>
  <c r="D551" i="1"/>
  <c r="H551" i="1" s="1"/>
  <c r="C551" i="1"/>
  <c r="D550" i="1"/>
  <c r="H550" i="1" s="1"/>
  <c r="C550" i="1"/>
  <c r="C549" i="1"/>
  <c r="D548" i="1"/>
  <c r="H548" i="1" s="1"/>
  <c r="C548" i="1"/>
  <c r="D547" i="1"/>
  <c r="H547" i="1" s="1"/>
  <c r="C547" i="1"/>
  <c r="D546" i="1"/>
  <c r="H546" i="1" s="1"/>
  <c r="C546" i="1"/>
  <c r="D545" i="1"/>
  <c r="H545" i="1" s="1"/>
  <c r="C545" i="1"/>
  <c r="C544" i="1"/>
  <c r="D543" i="1"/>
  <c r="H543" i="1" s="1"/>
  <c r="C543" i="1"/>
  <c r="D542" i="1"/>
  <c r="H542" i="1" s="1"/>
  <c r="C542" i="1"/>
  <c r="D541" i="1"/>
  <c r="H541" i="1" s="1"/>
  <c r="C541" i="1"/>
  <c r="D540" i="1"/>
  <c r="H540" i="1" s="1"/>
  <c r="C540" i="1"/>
  <c r="D539" i="1"/>
  <c r="H539" i="1" s="1"/>
  <c r="C539" i="1"/>
  <c r="D538" i="1"/>
  <c r="H538" i="1" s="1"/>
  <c r="C538" i="1"/>
  <c r="C537" i="1"/>
  <c r="D536" i="1"/>
  <c r="H536" i="1" s="1"/>
  <c r="C536" i="1"/>
  <c r="D535" i="1"/>
  <c r="H535" i="1" s="1"/>
  <c r="C535" i="1"/>
  <c r="D534" i="1"/>
  <c r="H534" i="1" s="1"/>
  <c r="C534" i="1"/>
  <c r="D533" i="1"/>
  <c r="H533" i="1" s="1"/>
  <c r="C533" i="1"/>
  <c r="C532" i="1"/>
  <c r="D531" i="1"/>
  <c r="H531" i="1" s="1"/>
  <c r="C531" i="1"/>
  <c r="D530" i="1"/>
  <c r="H530" i="1" s="1"/>
  <c r="C530" i="1"/>
  <c r="C529" i="1"/>
  <c r="D528" i="1"/>
  <c r="H528" i="1" s="1"/>
  <c r="C528" i="1"/>
  <c r="D527" i="1"/>
  <c r="H527" i="1" s="1"/>
  <c r="C527" i="1"/>
  <c r="D526" i="1"/>
  <c r="H526" i="1" s="1"/>
  <c r="C526" i="1"/>
  <c r="D525" i="1"/>
  <c r="H525" i="1" s="1"/>
  <c r="C525" i="1"/>
  <c r="C524" i="1"/>
  <c r="C523" i="1"/>
  <c r="D521" i="1"/>
  <c r="H521" i="1" s="1"/>
  <c r="C521" i="1"/>
  <c r="D520" i="1"/>
  <c r="H520" i="1" s="1"/>
  <c r="C520" i="1"/>
  <c r="D519" i="1"/>
  <c r="H519" i="1" s="1"/>
  <c r="C519" i="1"/>
  <c r="D518" i="1"/>
  <c r="H518" i="1" s="1"/>
  <c r="C518" i="1"/>
  <c r="D517" i="1"/>
  <c r="H517" i="1" s="1"/>
  <c r="C517" i="1"/>
  <c r="D516" i="1"/>
  <c r="H516" i="1" s="1"/>
  <c r="C516" i="1"/>
  <c r="D515" i="1"/>
  <c r="H515" i="1" s="1"/>
  <c r="C515" i="1"/>
  <c r="D514" i="1"/>
  <c r="H514" i="1" s="1"/>
  <c r="C514" i="1"/>
  <c r="C513" i="1"/>
  <c r="D512" i="1"/>
  <c r="H512" i="1" s="1"/>
  <c r="C512" i="1"/>
  <c r="D511" i="1"/>
  <c r="H511" i="1" s="1"/>
  <c r="C511" i="1"/>
  <c r="D510" i="1"/>
  <c r="H510" i="1" s="1"/>
  <c r="C510" i="1"/>
  <c r="C509" i="1"/>
  <c r="D508" i="1"/>
  <c r="H508" i="1" s="1"/>
  <c r="C508" i="1"/>
  <c r="D507" i="1"/>
  <c r="H507" i="1" s="1"/>
  <c r="C507" i="1"/>
  <c r="D506" i="1"/>
  <c r="H506" i="1" s="1"/>
  <c r="C506" i="1"/>
  <c r="D505" i="1"/>
  <c r="H505" i="1" s="1"/>
  <c r="C505" i="1"/>
  <c r="D504" i="1"/>
  <c r="H504" i="1" s="1"/>
  <c r="C504" i="1"/>
  <c r="D503" i="1"/>
  <c r="H503" i="1" s="1"/>
  <c r="C503" i="1"/>
  <c r="D502" i="1"/>
  <c r="H502" i="1" s="1"/>
  <c r="C502" i="1"/>
  <c r="D501" i="1"/>
  <c r="H501" i="1" s="1"/>
  <c r="C501" i="1"/>
  <c r="D500" i="1"/>
  <c r="H500" i="1" s="1"/>
  <c r="C500" i="1"/>
  <c r="D499" i="1"/>
  <c r="H499" i="1" s="1"/>
  <c r="C499" i="1"/>
  <c r="D498" i="1"/>
  <c r="H498" i="1" s="1"/>
  <c r="C498" i="1"/>
  <c r="D497" i="1"/>
  <c r="H497" i="1" s="1"/>
  <c r="C497" i="1"/>
  <c r="D496" i="1"/>
  <c r="H496" i="1" s="1"/>
  <c r="C496" i="1"/>
  <c r="D495" i="1"/>
  <c r="H495" i="1" s="1"/>
  <c r="C495" i="1"/>
  <c r="D494" i="1"/>
  <c r="H494" i="1" s="1"/>
  <c r="C494" i="1"/>
  <c r="D493" i="1"/>
  <c r="H493" i="1" s="1"/>
  <c r="C493" i="1"/>
  <c r="D492" i="1"/>
  <c r="H492" i="1" s="1"/>
  <c r="C492" i="1"/>
  <c r="D491" i="1"/>
  <c r="H491" i="1" s="1"/>
  <c r="C491" i="1"/>
  <c r="D490" i="1"/>
  <c r="H490" i="1" s="1"/>
  <c r="C490" i="1"/>
  <c r="C489" i="1"/>
  <c r="D488" i="1"/>
  <c r="H488" i="1" s="1"/>
  <c r="C488" i="1"/>
  <c r="D487" i="1"/>
  <c r="H487" i="1" s="1"/>
  <c r="C487" i="1"/>
  <c r="D486" i="1"/>
  <c r="H486" i="1" s="1"/>
  <c r="C486" i="1"/>
  <c r="D485" i="1"/>
  <c r="H485" i="1" s="1"/>
  <c r="C485" i="1"/>
  <c r="C484" i="1"/>
  <c r="D483" i="1"/>
  <c r="H483" i="1" s="1"/>
  <c r="C483" i="1"/>
  <c r="D482" i="1"/>
  <c r="H482" i="1" s="1"/>
  <c r="C482" i="1"/>
  <c r="D481" i="1"/>
  <c r="H481" i="1" s="1"/>
  <c r="C481" i="1"/>
  <c r="D480" i="1"/>
  <c r="H480" i="1" s="1"/>
  <c r="C480" i="1"/>
  <c r="C479" i="1"/>
  <c r="H477" i="1"/>
  <c r="D477" i="1"/>
  <c r="G477" i="1" s="1"/>
  <c r="C477" i="1"/>
  <c r="D476" i="1"/>
  <c r="G476" i="1" s="1"/>
  <c r="C476" i="1"/>
  <c r="C475" i="1"/>
  <c r="D474" i="1"/>
  <c r="G474" i="1" s="1"/>
  <c r="C474" i="1"/>
  <c r="D473" i="1"/>
  <c r="G473" i="1" s="1"/>
  <c r="C473" i="1"/>
  <c r="C472" i="1"/>
  <c r="H471" i="1"/>
  <c r="D471" i="1"/>
  <c r="G471" i="1" s="1"/>
  <c r="C471" i="1"/>
  <c r="D470" i="1"/>
  <c r="G470" i="1" s="1"/>
  <c r="C470" i="1"/>
  <c r="D469" i="1"/>
  <c r="G469" i="1" s="1"/>
  <c r="C469" i="1"/>
  <c r="H468" i="1"/>
  <c r="D468" i="1"/>
  <c r="G468" i="1" s="1"/>
  <c r="C468" i="1"/>
  <c r="C467" i="1"/>
  <c r="D465" i="1"/>
  <c r="G465" i="1" s="1"/>
  <c r="C465" i="1"/>
  <c r="D464" i="1"/>
  <c r="G464" i="1" s="1"/>
  <c r="C464" i="1"/>
  <c r="D463" i="1"/>
  <c r="G463" i="1" s="1"/>
  <c r="C463" i="1"/>
  <c r="H462" i="1"/>
  <c r="D462" i="1"/>
  <c r="G462" i="1" s="1"/>
  <c r="C462" i="1"/>
  <c r="H461" i="1"/>
  <c r="D461" i="1"/>
  <c r="G461" i="1" s="1"/>
  <c r="C461" i="1"/>
  <c r="C460" i="1"/>
  <c r="H459" i="1"/>
  <c r="D459" i="1"/>
  <c r="G459" i="1" s="1"/>
  <c r="C459" i="1"/>
  <c r="D458" i="1"/>
  <c r="G458" i="1" s="1"/>
  <c r="C458" i="1"/>
  <c r="D457" i="1"/>
  <c r="G457" i="1" s="1"/>
  <c r="C457" i="1"/>
  <c r="D456" i="1"/>
  <c r="H456" i="1" s="1"/>
  <c r="C456" i="1"/>
  <c r="H455" i="1"/>
  <c r="D455" i="1"/>
  <c r="G455" i="1" s="1"/>
  <c r="C455" i="1"/>
  <c r="C454" i="1"/>
  <c r="C453" i="1"/>
  <c r="H452" i="1"/>
  <c r="D452" i="1"/>
  <c r="G452" i="1" s="1"/>
  <c r="C452" i="1"/>
  <c r="H451" i="1"/>
  <c r="D451" i="1"/>
  <c r="G451" i="1" s="1"/>
  <c r="C451" i="1"/>
  <c r="H450" i="1"/>
  <c r="G450" i="1"/>
  <c r="D450" i="1"/>
  <c r="C450" i="1"/>
  <c r="C449" i="1"/>
  <c r="D448" i="1"/>
  <c r="H448" i="1" s="1"/>
  <c r="C448" i="1"/>
  <c r="D447" i="1"/>
  <c r="H447" i="1" s="1"/>
  <c r="C447" i="1"/>
  <c r="H446" i="1"/>
  <c r="G446" i="1"/>
  <c r="D446" i="1"/>
  <c r="C446" i="1"/>
  <c r="D445" i="1"/>
  <c r="H445" i="1" s="1"/>
  <c r="C445" i="1"/>
  <c r="G444" i="1"/>
  <c r="D444" i="1"/>
  <c r="H444" i="1" s="1"/>
  <c r="C444" i="1"/>
  <c r="G443" i="1"/>
  <c r="D443" i="1"/>
  <c r="H443" i="1" s="1"/>
  <c r="C443" i="1"/>
  <c r="D442" i="1"/>
  <c r="H442" i="1" s="1"/>
  <c r="C442" i="1"/>
  <c r="C441" i="1"/>
  <c r="D440" i="1"/>
  <c r="H440" i="1" s="1"/>
  <c r="C440" i="1"/>
  <c r="H439" i="1"/>
  <c r="G439" i="1"/>
  <c r="D439" i="1"/>
  <c r="C439" i="1"/>
  <c r="H438" i="1"/>
  <c r="D438" i="1"/>
  <c r="G438" i="1" s="1"/>
  <c r="C438" i="1"/>
  <c r="H437" i="1"/>
  <c r="D437" i="1"/>
  <c r="G437" i="1" s="1"/>
  <c r="C437" i="1"/>
  <c r="C436" i="1"/>
  <c r="D435" i="1"/>
  <c r="H435" i="1" s="1"/>
  <c r="C435" i="1"/>
  <c r="H434" i="1"/>
  <c r="D434" i="1"/>
  <c r="G434" i="1" s="1"/>
  <c r="C434" i="1"/>
  <c r="D433" i="1"/>
  <c r="G433" i="1" s="1"/>
  <c r="C433" i="1"/>
  <c r="D432" i="1"/>
  <c r="H432" i="1" s="1"/>
  <c r="C432" i="1"/>
  <c r="D431" i="1"/>
  <c r="H431" i="1" s="1"/>
  <c r="C431" i="1"/>
  <c r="D430" i="1"/>
  <c r="H430" i="1" s="1"/>
  <c r="C430" i="1"/>
  <c r="C429" i="1"/>
  <c r="D428" i="1"/>
  <c r="H428" i="1" s="1"/>
  <c r="C428" i="1"/>
  <c r="H427" i="1"/>
  <c r="G427" i="1"/>
  <c r="D427" i="1"/>
  <c r="C427" i="1"/>
  <c r="H426" i="1"/>
  <c r="G426" i="1"/>
  <c r="D426" i="1"/>
  <c r="C426" i="1"/>
  <c r="H425" i="1"/>
  <c r="D425" i="1"/>
  <c r="G425" i="1" s="1"/>
  <c r="C425" i="1"/>
  <c r="D424" i="1"/>
  <c r="G424" i="1" s="1"/>
  <c r="C424" i="1"/>
  <c r="H423" i="1"/>
  <c r="G423" i="1"/>
  <c r="D423" i="1"/>
  <c r="C423" i="1"/>
  <c r="H422" i="1"/>
  <c r="D422" i="1"/>
  <c r="G422" i="1" s="1"/>
  <c r="C422" i="1"/>
  <c r="D421" i="1"/>
  <c r="G421" i="1" s="1"/>
  <c r="C421" i="1"/>
  <c r="D420" i="1"/>
  <c r="H420" i="1" s="1"/>
  <c r="C420" i="1"/>
  <c r="D419" i="1"/>
  <c r="H419" i="1" s="1"/>
  <c r="C419" i="1"/>
  <c r="D418" i="1"/>
  <c r="H418" i="1" s="1"/>
  <c r="C418" i="1"/>
  <c r="D417" i="1"/>
  <c r="H417" i="1" s="1"/>
  <c r="C417" i="1"/>
  <c r="C416" i="1"/>
  <c r="C415" i="1"/>
  <c r="C413" i="1"/>
  <c r="C411" i="1"/>
  <c r="G406" i="1"/>
  <c r="D406" i="1"/>
  <c r="H406" i="1" s="1"/>
  <c r="C406" i="1"/>
  <c r="D405" i="1"/>
  <c r="H405" i="1" s="1"/>
  <c r="C405" i="1"/>
  <c r="D404" i="1"/>
  <c r="H404" i="1" s="1"/>
  <c r="C404" i="1"/>
  <c r="H401" i="1"/>
  <c r="D401" i="1"/>
  <c r="G401" i="1" s="1"/>
  <c r="C401" i="1"/>
  <c r="D400" i="1"/>
  <c r="G400" i="1" s="1"/>
  <c r="C400" i="1"/>
  <c r="D399" i="1"/>
  <c r="G399" i="1" s="1"/>
  <c r="C399" i="1"/>
  <c r="D398" i="1"/>
  <c r="G398" i="1" s="1"/>
  <c r="C398" i="1"/>
  <c r="D397" i="1"/>
  <c r="G397" i="1" s="1"/>
  <c r="C397" i="1"/>
  <c r="D396" i="1"/>
  <c r="G396" i="1" s="1"/>
  <c r="C396" i="1"/>
  <c r="C395" i="1"/>
  <c r="D394" i="1"/>
  <c r="G394" i="1" s="1"/>
  <c r="C394" i="1"/>
  <c r="D393" i="1"/>
  <c r="G393" i="1" s="1"/>
  <c r="C393" i="1"/>
  <c r="C392" i="1"/>
  <c r="C391" i="1"/>
  <c r="H390" i="1"/>
  <c r="D390" i="1"/>
  <c r="G390" i="1" s="1"/>
  <c r="C390" i="1"/>
  <c r="D389" i="1"/>
  <c r="G389" i="1" s="1"/>
  <c r="C389" i="1"/>
  <c r="D388" i="1"/>
  <c r="G388" i="1" s="1"/>
  <c r="C388" i="1"/>
  <c r="H387" i="1"/>
  <c r="D387" i="1"/>
  <c r="G387" i="1" s="1"/>
  <c r="C387" i="1"/>
  <c r="C386" i="1"/>
  <c r="D385" i="1"/>
  <c r="G385" i="1" s="1"/>
  <c r="C385" i="1"/>
  <c r="H384" i="1"/>
  <c r="D384" i="1"/>
  <c r="G384" i="1" s="1"/>
  <c r="C384" i="1"/>
  <c r="C383" i="1"/>
  <c r="D382" i="1"/>
  <c r="G382" i="1" s="1"/>
  <c r="C382" i="1"/>
  <c r="D381" i="1"/>
  <c r="G381" i="1" s="1"/>
  <c r="C381" i="1"/>
  <c r="H380" i="1"/>
  <c r="D380" i="1"/>
  <c r="G380" i="1" s="1"/>
  <c r="C380" i="1"/>
  <c r="D379" i="1"/>
  <c r="G379" i="1" s="1"/>
  <c r="C379" i="1"/>
  <c r="C378" i="1"/>
  <c r="D377" i="1"/>
  <c r="G377" i="1" s="1"/>
  <c r="C377" i="1"/>
  <c r="D376" i="1"/>
  <c r="G376" i="1" s="1"/>
  <c r="C376" i="1"/>
  <c r="D375" i="1"/>
  <c r="G375" i="1" s="1"/>
  <c r="C375" i="1"/>
  <c r="D374" i="1"/>
  <c r="G374" i="1" s="1"/>
  <c r="C374" i="1"/>
  <c r="C373" i="1"/>
  <c r="D372" i="1"/>
  <c r="G372" i="1" s="1"/>
  <c r="C372" i="1"/>
  <c r="D371" i="1"/>
  <c r="G371" i="1" s="1"/>
  <c r="C371" i="1"/>
  <c r="D370" i="1"/>
  <c r="G370" i="1" s="1"/>
  <c r="C370" i="1"/>
  <c r="H369" i="1"/>
  <c r="D369" i="1"/>
  <c r="G369" i="1" s="1"/>
  <c r="C369" i="1"/>
  <c r="D368" i="1"/>
  <c r="G368" i="1" s="1"/>
  <c r="C368" i="1"/>
  <c r="D367" i="1"/>
  <c r="G367" i="1" s="1"/>
  <c r="C367" i="1"/>
  <c r="D366" i="1"/>
  <c r="G366" i="1" s="1"/>
  <c r="C366" i="1"/>
  <c r="H365" i="1"/>
  <c r="D365" i="1"/>
  <c r="G365" i="1" s="1"/>
  <c r="C365" i="1"/>
  <c r="C364" i="1"/>
  <c r="D363" i="1"/>
  <c r="G363" i="1" s="1"/>
  <c r="C363" i="1"/>
  <c r="D362" i="1"/>
  <c r="G362" i="1" s="1"/>
  <c r="C362" i="1"/>
  <c r="D361" i="1"/>
  <c r="G361" i="1" s="1"/>
  <c r="C361" i="1"/>
  <c r="H360" i="1"/>
  <c r="D360" i="1"/>
  <c r="G360" i="1" s="1"/>
  <c r="C360" i="1"/>
  <c r="D359" i="1"/>
  <c r="G359" i="1" s="1"/>
  <c r="C359" i="1"/>
  <c r="D357" i="1"/>
  <c r="H357" i="1" s="1"/>
  <c r="C357" i="1"/>
  <c r="H356" i="1"/>
  <c r="D356" i="1"/>
  <c r="G356" i="1" s="1"/>
  <c r="C356" i="1"/>
  <c r="H355" i="1"/>
  <c r="D355" i="1"/>
  <c r="G355" i="1" s="1"/>
  <c r="C355" i="1"/>
  <c r="D354" i="1"/>
  <c r="H354" i="1" s="1"/>
  <c r="C354" i="1"/>
  <c r="H353" i="1"/>
  <c r="G353" i="1"/>
  <c r="D353" i="1"/>
  <c r="C353" i="1"/>
  <c r="D352" i="1"/>
  <c r="H352" i="1" s="1"/>
  <c r="C352" i="1"/>
  <c r="C351" i="1"/>
  <c r="H350" i="1"/>
  <c r="G350" i="1"/>
  <c r="D350" i="1"/>
  <c r="C350" i="1"/>
  <c r="H349" i="1"/>
  <c r="G349" i="1"/>
  <c r="D349" i="1"/>
  <c r="C349" i="1"/>
  <c r="H348" i="1"/>
  <c r="G348" i="1"/>
  <c r="D348" i="1"/>
  <c r="C348" i="1"/>
  <c r="C347"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C326" i="1"/>
  <c r="D325" i="1"/>
  <c r="C325" i="1"/>
  <c r="D324" i="1"/>
  <c r="C324" i="1"/>
  <c r="D323" i="1"/>
  <c r="C323" i="1"/>
  <c r="D322" i="1"/>
  <c r="C322" i="1"/>
  <c r="C321" i="1"/>
  <c r="D320" i="1"/>
  <c r="C320" i="1"/>
  <c r="D319" i="1"/>
  <c r="C319" i="1"/>
  <c r="D318" i="1"/>
  <c r="C318" i="1"/>
  <c r="D317" i="1"/>
  <c r="C317" i="1"/>
  <c r="D316" i="1"/>
  <c r="C316" i="1"/>
  <c r="D315" i="1"/>
  <c r="C315" i="1"/>
  <c r="D314" i="1"/>
  <c r="C314" i="1"/>
  <c r="D313" i="1"/>
  <c r="C313" i="1"/>
  <c r="C312" i="1"/>
  <c r="D311" i="1"/>
  <c r="C311" i="1"/>
  <c r="D310" i="1"/>
  <c r="C310" i="1"/>
  <c r="D309" i="1"/>
  <c r="C309" i="1"/>
  <c r="D308" i="1"/>
  <c r="C308" i="1"/>
  <c r="C307" i="1"/>
  <c r="D305" i="1"/>
  <c r="C305" i="1"/>
  <c r="D304" i="1"/>
  <c r="C304" i="1"/>
  <c r="D303" i="1"/>
  <c r="C303" i="1"/>
  <c r="D302" i="1"/>
  <c r="C302" i="1"/>
  <c r="D301" i="1"/>
  <c r="C301" i="1"/>
  <c r="D300" i="1"/>
  <c r="C300" i="1"/>
  <c r="D299" i="1"/>
  <c r="C299" i="1"/>
  <c r="D298" i="1"/>
  <c r="C298" i="1"/>
  <c r="D297" i="1"/>
  <c r="C297" i="1"/>
  <c r="D296" i="1"/>
  <c r="C296" i="1"/>
  <c r="D295" i="1"/>
  <c r="C295" i="1"/>
  <c r="D292" i="1"/>
  <c r="C292" i="1"/>
  <c r="D291" i="1"/>
  <c r="C291" i="1"/>
  <c r="D290" i="1"/>
  <c r="C290" i="1"/>
  <c r="D289" i="1"/>
  <c r="C289" i="1"/>
  <c r="D288" i="1"/>
  <c r="C288" i="1"/>
  <c r="C284"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C269" i="1"/>
  <c r="D268" i="1"/>
  <c r="C268" i="1"/>
  <c r="D267" i="1"/>
  <c r="C267" i="1"/>
  <c r="D266" i="1"/>
  <c r="C266" i="1"/>
  <c r="D265" i="1"/>
  <c r="C265" i="1"/>
  <c r="C264" i="1"/>
  <c r="D263" i="1"/>
  <c r="C263" i="1"/>
  <c r="D262" i="1"/>
  <c r="C262" i="1"/>
  <c r="D261" i="1"/>
  <c r="C261" i="1"/>
  <c r="D260" i="1"/>
  <c r="C260" i="1"/>
  <c r="C259" i="1"/>
  <c r="D258" i="1"/>
  <c r="C258" i="1"/>
  <c r="D257" i="1"/>
  <c r="C257" i="1"/>
  <c r="D256" i="1"/>
  <c r="C256" i="1"/>
  <c r="C255" i="1"/>
  <c r="D254" i="1"/>
  <c r="C254" i="1"/>
  <c r="D253" i="1"/>
  <c r="C253" i="1"/>
  <c r="D252" i="1"/>
  <c r="C252" i="1"/>
  <c r="D251" i="1"/>
  <c r="C251" i="1"/>
  <c r="D250" i="1"/>
  <c r="C250" i="1"/>
  <c r="C249" i="1"/>
  <c r="D247" i="1"/>
  <c r="C247" i="1"/>
  <c r="D246" i="1"/>
  <c r="C246" i="1"/>
  <c r="D245" i="1"/>
  <c r="C245" i="1"/>
  <c r="D244" i="1"/>
  <c r="C244" i="1"/>
  <c r="C243" i="1"/>
  <c r="D242" i="1"/>
  <c r="C242" i="1"/>
  <c r="D241" i="1"/>
  <c r="C241" i="1"/>
  <c r="D240" i="1"/>
  <c r="C240" i="1"/>
  <c r="D239" i="1"/>
  <c r="C239" i="1"/>
  <c r="D238" i="1"/>
  <c r="C238" i="1"/>
  <c r="D237" i="1"/>
  <c r="C237" i="1"/>
  <c r="D236" i="1"/>
  <c r="C236" i="1"/>
  <c r="D235" i="1"/>
  <c r="C235" i="1"/>
  <c r="H235" i="1" s="1"/>
  <c r="D234" i="1"/>
  <c r="C234" i="1"/>
  <c r="H234" i="1" s="1"/>
  <c r="D233" i="1"/>
  <c r="C233" i="1"/>
  <c r="C232" i="1"/>
  <c r="D231" i="1"/>
  <c r="C231" i="1"/>
  <c r="D230" i="1"/>
  <c r="C230" i="1"/>
  <c r="H230" i="1" s="1"/>
  <c r="D229" i="1"/>
  <c r="C229" i="1"/>
  <c r="H229" i="1" s="1"/>
  <c r="D228" i="1"/>
  <c r="C228" i="1"/>
  <c r="H228" i="1" s="1"/>
  <c r="C227" i="1"/>
  <c r="D226" i="1"/>
  <c r="C226" i="1"/>
  <c r="D225" i="1"/>
  <c r="C225" i="1"/>
  <c r="H225" i="1" s="1"/>
  <c r="D224" i="1"/>
  <c r="C224" i="1"/>
  <c r="D223" i="1"/>
  <c r="C223" i="1"/>
  <c r="H223" i="1" s="1"/>
  <c r="D222" i="1"/>
  <c r="C222" i="1"/>
  <c r="H222" i="1" s="1"/>
  <c r="C221" i="1"/>
  <c r="D219" i="1"/>
  <c r="C219" i="1"/>
  <c r="H219" i="1" s="1"/>
  <c r="D218" i="1"/>
  <c r="C218" i="1"/>
  <c r="D217" i="1"/>
  <c r="C217" i="1"/>
  <c r="H217" i="1" s="1"/>
  <c r="D216" i="1"/>
  <c r="C216" i="1"/>
  <c r="H216" i="1" s="1"/>
  <c r="C215" i="1"/>
  <c r="D214" i="1"/>
  <c r="C214" i="1"/>
  <c r="D213" i="1"/>
  <c r="C213" i="1"/>
  <c r="H213" i="1" s="1"/>
  <c r="D212" i="1"/>
  <c r="C212" i="1"/>
  <c r="C211" i="1"/>
  <c r="D210" i="1"/>
  <c r="C210" i="1"/>
  <c r="H210" i="1" s="1"/>
  <c r="D209" i="1"/>
  <c r="C209" i="1"/>
  <c r="D208" i="1"/>
  <c r="C208" i="1"/>
  <c r="H208" i="1" s="1"/>
  <c r="D207" i="1"/>
  <c r="C207" i="1"/>
  <c r="D206" i="1"/>
  <c r="C206" i="1"/>
  <c r="H206" i="1" s="1"/>
  <c r="D205" i="1"/>
  <c r="C205" i="1"/>
  <c r="H205" i="1" s="1"/>
  <c r="D204" i="1"/>
  <c r="C204" i="1"/>
  <c r="H204" i="1" s="1"/>
  <c r="D203" i="1"/>
  <c r="C203" i="1"/>
  <c r="H203" i="1" s="1"/>
  <c r="D202" i="1"/>
  <c r="C202" i="1"/>
  <c r="H202" i="1" s="1"/>
  <c r="D201" i="1"/>
  <c r="C201" i="1"/>
  <c r="H201" i="1" s="1"/>
  <c r="D200" i="1"/>
  <c r="C200" i="1"/>
  <c r="H200" i="1" s="1"/>
  <c r="D199" i="1"/>
  <c r="C199" i="1"/>
  <c r="H199" i="1" s="1"/>
  <c r="D198" i="1"/>
  <c r="C198" i="1"/>
  <c r="H198" i="1" s="1"/>
  <c r="D197" i="1"/>
  <c r="C197" i="1"/>
  <c r="H197" i="1" s="1"/>
  <c r="D196" i="1"/>
  <c r="C196" i="1"/>
  <c r="H196" i="1" s="1"/>
  <c r="D195" i="1"/>
  <c r="C195" i="1"/>
  <c r="H195" i="1" s="1"/>
  <c r="D194" i="1"/>
  <c r="C194" i="1"/>
  <c r="H194" i="1" s="1"/>
  <c r="D193" i="1"/>
  <c r="C193" i="1"/>
  <c r="H193" i="1" s="1"/>
  <c r="D191" i="1"/>
  <c r="C191" i="1"/>
  <c r="D190" i="1"/>
  <c r="C190" i="1"/>
  <c r="D189" i="1"/>
  <c r="C189" i="1"/>
  <c r="D188" i="1"/>
  <c r="C188" i="1"/>
  <c r="H188" i="1" s="1"/>
  <c r="D187" i="1"/>
  <c r="C187" i="1"/>
  <c r="D186" i="1"/>
  <c r="C186" i="1"/>
  <c r="D185" i="1"/>
  <c r="C185" i="1"/>
  <c r="C184" i="1"/>
  <c r="D183" i="1"/>
  <c r="C183" i="1"/>
  <c r="H183" i="1" s="1"/>
  <c r="D182" i="1"/>
  <c r="C182" i="1"/>
  <c r="H182" i="1" s="1"/>
  <c r="D181" i="1"/>
  <c r="C181" i="1"/>
  <c r="D180" i="1"/>
  <c r="C180" i="1"/>
  <c r="H180" i="1" s="1"/>
  <c r="D179" i="1"/>
  <c r="C179" i="1"/>
  <c r="D178" i="1"/>
  <c r="C178" i="1"/>
  <c r="H178" i="1" s="1"/>
  <c r="D177" i="1"/>
  <c r="C177" i="1"/>
  <c r="D176" i="1"/>
  <c r="C176" i="1"/>
  <c r="D175" i="1"/>
  <c r="C175" i="1"/>
  <c r="H175" i="1" s="1"/>
  <c r="D174" i="1"/>
  <c r="C174" i="1"/>
  <c r="C173" i="1"/>
  <c r="D172" i="1"/>
  <c r="C172" i="1"/>
  <c r="D171" i="1"/>
  <c r="C171" i="1"/>
  <c r="H171" i="1" s="1"/>
  <c r="D170" i="1"/>
  <c r="C170" i="1"/>
  <c r="D169" i="1"/>
  <c r="C169" i="1"/>
  <c r="H169" i="1" s="1"/>
  <c r="D168" i="1"/>
  <c r="C168" i="1"/>
  <c r="D167" i="1"/>
  <c r="C167" i="1"/>
  <c r="D166" i="1"/>
  <c r="C166" i="1"/>
  <c r="D165" i="1"/>
  <c r="C165" i="1"/>
  <c r="D164" i="1"/>
  <c r="C164" i="1"/>
  <c r="H164" i="1" s="1"/>
  <c r="D163" i="1"/>
  <c r="C163" i="1"/>
  <c r="D162" i="1"/>
  <c r="C162" i="1"/>
  <c r="D161" i="1"/>
  <c r="C161" i="1"/>
  <c r="H161" i="1" s="1"/>
  <c r="D160" i="1"/>
  <c r="C160" i="1"/>
  <c r="C159" i="1"/>
  <c r="D158" i="1"/>
  <c r="C158" i="1"/>
  <c r="H158" i="1" s="1"/>
  <c r="D157" i="1"/>
  <c r="C157" i="1"/>
  <c r="H157" i="1" s="1"/>
  <c r="D156" i="1"/>
  <c r="C156" i="1"/>
  <c r="H156" i="1" s="1"/>
  <c r="D155" i="1"/>
  <c r="C155" i="1"/>
  <c r="H155" i="1" s="1"/>
  <c r="D154" i="1"/>
  <c r="C154" i="1"/>
  <c r="H154" i="1" s="1"/>
  <c r="D153" i="1"/>
  <c r="C153" i="1"/>
  <c r="H153" i="1" s="1"/>
  <c r="D152" i="1"/>
  <c r="C152" i="1"/>
  <c r="H152" i="1" s="1"/>
  <c r="D151" i="1"/>
  <c r="C151" i="1"/>
  <c r="H151" i="1" s="1"/>
  <c r="D150" i="1"/>
  <c r="C150" i="1"/>
  <c r="H150" i="1" s="1"/>
  <c r="C149" i="1"/>
  <c r="C148" i="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D135" i="1"/>
  <c r="C135" i="1"/>
  <c r="H135" i="1" s="1"/>
  <c r="D134" i="1"/>
  <c r="C134" i="1"/>
  <c r="H134" i="1" s="1"/>
  <c r="D133" i="1"/>
  <c r="C133" i="1"/>
  <c r="H133" i="1" s="1"/>
  <c r="D132" i="1"/>
  <c r="C132" i="1"/>
  <c r="H132" i="1" s="1"/>
  <c r="D131" i="1"/>
  <c r="C131" i="1"/>
  <c r="H131" i="1" s="1"/>
  <c r="D130" i="1"/>
  <c r="C130" i="1"/>
  <c r="H130" i="1" s="1"/>
  <c r="D129" i="1"/>
  <c r="C129" i="1"/>
  <c r="H129" i="1" s="1"/>
  <c r="D128" i="1"/>
  <c r="C128" i="1"/>
  <c r="H128" i="1" s="1"/>
  <c r="D127" i="1"/>
  <c r="H127" i="1" s="1"/>
  <c r="C127" i="1"/>
  <c r="G127" i="1" s="1"/>
  <c r="D126" i="1"/>
  <c r="H126" i="1" s="1"/>
  <c r="C126" i="1"/>
  <c r="D125" i="1"/>
  <c r="H125" i="1" s="1"/>
  <c r="C125" i="1"/>
  <c r="D124" i="1"/>
  <c r="H124" i="1" s="1"/>
  <c r="C124" i="1"/>
  <c r="D123" i="1"/>
  <c r="H123" i="1" s="1"/>
  <c r="C123" i="1"/>
  <c r="D122" i="1"/>
  <c r="H122" i="1" s="1"/>
  <c r="C122" i="1"/>
  <c r="D121" i="1"/>
  <c r="H121" i="1" s="1"/>
  <c r="C121" i="1"/>
  <c r="D120" i="1"/>
  <c r="D119" i="1"/>
  <c r="H119" i="1" s="1"/>
  <c r="C119" i="1"/>
  <c r="D118" i="1"/>
  <c r="H118" i="1" s="1"/>
  <c r="C118" i="1"/>
  <c r="D117" i="1"/>
  <c r="H117" i="1" s="1"/>
  <c r="C117" i="1"/>
  <c r="C116" i="1"/>
  <c r="D115" i="1"/>
  <c r="H115" i="1" s="1"/>
  <c r="C115" i="1"/>
  <c r="D114" i="1"/>
  <c r="H114" i="1" s="1"/>
  <c r="C114" i="1"/>
  <c r="D113" i="1"/>
  <c r="H113" i="1" s="1"/>
  <c r="C113" i="1"/>
  <c r="D112" i="1"/>
  <c r="H112" i="1" s="1"/>
  <c r="C112" i="1"/>
  <c r="D111" i="1"/>
  <c r="H111" i="1" s="1"/>
  <c r="C111" i="1"/>
  <c r="D110" i="1"/>
  <c r="H110" i="1" s="1"/>
  <c r="C110" i="1"/>
  <c r="D109" i="1"/>
  <c r="H109" i="1" s="1"/>
  <c r="C109" i="1"/>
  <c r="C108" i="1"/>
  <c r="D107" i="1"/>
  <c r="H107" i="1" s="1"/>
  <c r="C107" i="1"/>
  <c r="D106" i="1"/>
  <c r="H106" i="1" s="1"/>
  <c r="C106" i="1"/>
  <c r="D105" i="1"/>
  <c r="H105" i="1" s="1"/>
  <c r="C105" i="1"/>
  <c r="D104" i="1"/>
  <c r="H104" i="1" s="1"/>
  <c r="C104" i="1"/>
  <c r="C103" i="1"/>
  <c r="D101" i="1"/>
  <c r="H101" i="1" s="1"/>
  <c r="C101" i="1"/>
  <c r="D100" i="1"/>
  <c r="H100" i="1" s="1"/>
  <c r="C100" i="1"/>
  <c r="D99" i="1"/>
  <c r="H99" i="1" s="1"/>
  <c r="C99" i="1"/>
  <c r="D98" i="1"/>
  <c r="H98" i="1" s="1"/>
  <c r="C98" i="1"/>
  <c r="D97" i="1"/>
  <c r="H97" i="1" s="1"/>
  <c r="C97" i="1"/>
  <c r="D96" i="1"/>
  <c r="H96" i="1" s="1"/>
  <c r="C96" i="1"/>
  <c r="D95" i="1"/>
  <c r="H95" i="1" s="1"/>
  <c r="C95" i="1"/>
  <c r="D94" i="1"/>
  <c r="H94" i="1" s="1"/>
  <c r="C94" i="1"/>
  <c r="D93" i="1"/>
  <c r="H93" i="1" s="1"/>
  <c r="C93" i="1"/>
  <c r="D92" i="1"/>
  <c r="H92" i="1" s="1"/>
  <c r="C92" i="1"/>
  <c r="D91" i="1"/>
  <c r="H91" i="1" s="1"/>
  <c r="C91" i="1"/>
  <c r="D90" i="1"/>
  <c r="H90" i="1" s="1"/>
  <c r="C90" i="1"/>
  <c r="D89" i="1"/>
  <c r="H89" i="1" s="1"/>
  <c r="C89" i="1"/>
  <c r="D88" i="1"/>
  <c r="H88" i="1" s="1"/>
  <c r="C88" i="1"/>
  <c r="C87" i="1"/>
  <c r="D86" i="1"/>
  <c r="H86" i="1" s="1"/>
  <c r="C86" i="1"/>
  <c r="D85" i="1"/>
  <c r="H85" i="1" s="1"/>
  <c r="C85" i="1"/>
  <c r="D84" i="1"/>
  <c r="H84" i="1" s="1"/>
  <c r="C84" i="1"/>
  <c r="D83" i="1"/>
  <c r="H83" i="1" s="1"/>
  <c r="C83" i="1"/>
  <c r="D82" i="1"/>
  <c r="H82" i="1" s="1"/>
  <c r="C82" i="1"/>
  <c r="D81" i="1"/>
  <c r="H81" i="1" s="1"/>
  <c r="C81" i="1"/>
  <c r="D80" i="1"/>
  <c r="H80" i="1" s="1"/>
  <c r="C80" i="1"/>
  <c r="D79" i="1"/>
  <c r="H79" i="1" s="1"/>
  <c r="C79" i="1"/>
  <c r="D77" i="1"/>
  <c r="H77" i="1" s="1"/>
  <c r="C77" i="1"/>
  <c r="D76" i="1"/>
  <c r="H76" i="1" s="1"/>
  <c r="C76" i="1"/>
  <c r="D75" i="1"/>
  <c r="H75" i="1" s="1"/>
  <c r="C75" i="1"/>
  <c r="D74" i="1"/>
  <c r="H74" i="1" s="1"/>
  <c r="C74" i="1"/>
  <c r="D73" i="1"/>
  <c r="H73" i="1" s="1"/>
  <c r="C73" i="1"/>
  <c r="D72" i="1"/>
  <c r="H72" i="1" s="1"/>
  <c r="C72" i="1"/>
  <c r="D71" i="1"/>
  <c r="H71" i="1" s="1"/>
  <c r="C71" i="1"/>
  <c r="D70" i="1"/>
  <c r="H70" i="1" s="1"/>
  <c r="C70" i="1"/>
  <c r="D69" i="1"/>
  <c r="H69" i="1" s="1"/>
  <c r="C69" i="1"/>
  <c r="D68" i="1"/>
  <c r="H68" i="1" s="1"/>
  <c r="C68" i="1"/>
  <c r="D67" i="1"/>
  <c r="H67" i="1" s="1"/>
  <c r="C67" i="1"/>
  <c r="D66" i="1"/>
  <c r="H66" i="1" s="1"/>
  <c r="C66" i="1"/>
  <c r="D65" i="1"/>
  <c r="H65" i="1" s="1"/>
  <c r="C65" i="1"/>
  <c r="D64" i="1"/>
  <c r="H64" i="1" s="1"/>
  <c r="C64" i="1"/>
  <c r="D63" i="1"/>
  <c r="H63" i="1" s="1"/>
  <c r="C63" i="1"/>
  <c r="D62" i="1"/>
  <c r="H62" i="1" s="1"/>
  <c r="C62" i="1"/>
  <c r="D61" i="1"/>
  <c r="H61" i="1" s="1"/>
  <c r="C61" i="1"/>
  <c r="D60" i="1"/>
  <c r="H60" i="1" s="1"/>
  <c r="C60" i="1"/>
  <c r="D59" i="1"/>
  <c r="H59" i="1" s="1"/>
  <c r="C59" i="1"/>
  <c r="C58" i="1"/>
  <c r="D57" i="1"/>
  <c r="H57" i="1" s="1"/>
  <c r="C57" i="1"/>
  <c r="D56" i="1"/>
  <c r="H56" i="1" s="1"/>
  <c r="C56" i="1"/>
  <c r="C55" i="1"/>
  <c r="D54" i="1"/>
  <c r="H54" i="1" s="1"/>
  <c r="C54" i="1"/>
  <c r="D53" i="1"/>
  <c r="H53" i="1" s="1"/>
  <c r="C53" i="1"/>
  <c r="D52" i="1"/>
  <c r="H52" i="1" s="1"/>
  <c r="C52" i="1"/>
  <c r="D51" i="1"/>
  <c r="H51" i="1" s="1"/>
  <c r="C51" i="1"/>
  <c r="D50" i="1"/>
  <c r="H50" i="1" s="1"/>
  <c r="C50" i="1"/>
  <c r="D49" i="1"/>
  <c r="H49" i="1" s="1"/>
  <c r="C49" i="1"/>
  <c r="D48" i="1"/>
  <c r="H48" i="1" s="1"/>
  <c r="C48" i="1"/>
  <c r="D47" i="1"/>
  <c r="H47" i="1" s="1"/>
  <c r="C47" i="1"/>
  <c r="D45" i="1"/>
  <c r="H45" i="1" s="1"/>
  <c r="C45" i="1"/>
  <c r="D44" i="1"/>
  <c r="H44" i="1" s="1"/>
  <c r="C44" i="1"/>
  <c r="D43" i="1"/>
  <c r="H43" i="1" s="1"/>
  <c r="C43" i="1"/>
  <c r="D42" i="1"/>
  <c r="H42" i="1" s="1"/>
  <c r="C42" i="1"/>
  <c r="D41" i="1"/>
  <c r="H41" i="1" s="1"/>
  <c r="C41" i="1"/>
  <c r="D40" i="1"/>
  <c r="H40" i="1" s="1"/>
  <c r="C40" i="1"/>
  <c r="D39" i="1"/>
  <c r="H39" i="1" s="1"/>
  <c r="C39" i="1"/>
  <c r="D38" i="1"/>
  <c r="H38" i="1" s="1"/>
  <c r="C38" i="1"/>
  <c r="D37" i="1"/>
  <c r="H37" i="1" s="1"/>
  <c r="C37" i="1"/>
  <c r="D36" i="1"/>
  <c r="H36" i="1" s="1"/>
  <c r="C36" i="1"/>
  <c r="D35" i="1"/>
  <c r="H35" i="1" s="1"/>
  <c r="C35" i="1"/>
  <c r="D34" i="1"/>
  <c r="H34" i="1" s="1"/>
  <c r="C34" i="1"/>
  <c r="D33" i="1"/>
  <c r="H33" i="1" s="1"/>
  <c r="C33" i="1"/>
  <c r="D32" i="1"/>
  <c r="H32" i="1" s="1"/>
  <c r="C32" i="1"/>
  <c r="D31" i="1"/>
  <c r="H31" i="1" s="1"/>
  <c r="C31" i="1"/>
  <c r="D30" i="1"/>
  <c r="H30" i="1" s="1"/>
  <c r="C30" i="1"/>
  <c r="D29" i="1"/>
  <c r="H29" i="1" s="1"/>
  <c r="C29" i="1"/>
  <c r="D28" i="1"/>
  <c r="H28" i="1" s="1"/>
  <c r="C28" i="1"/>
  <c r="D27" i="1"/>
  <c r="H27" i="1" s="1"/>
  <c r="C27" i="1"/>
  <c r="D26" i="1"/>
  <c r="H26" i="1" s="1"/>
  <c r="C26" i="1"/>
  <c r="C25" i="1"/>
  <c r="D24" i="1"/>
  <c r="H24" i="1" s="1"/>
  <c r="C24" i="1"/>
  <c r="D23" i="1"/>
  <c r="H23" i="1" s="1"/>
  <c r="C23" i="1"/>
  <c r="D22" i="1"/>
  <c r="H22" i="1" s="1"/>
  <c r="C22" i="1"/>
  <c r="D21" i="1"/>
  <c r="H21" i="1" s="1"/>
  <c r="C21" i="1"/>
  <c r="D20" i="1"/>
  <c r="H20" i="1" s="1"/>
  <c r="C20" i="1"/>
  <c r="D19" i="1"/>
  <c r="H19" i="1" s="1"/>
  <c r="C19" i="1"/>
  <c r="D18" i="1"/>
  <c r="H18" i="1" s="1"/>
  <c r="C18" i="1"/>
  <c r="D17" i="1"/>
  <c r="H17" i="1" s="1"/>
  <c r="C17" i="1"/>
  <c r="D16" i="1"/>
  <c r="H16" i="1" s="1"/>
  <c r="C16" i="1"/>
  <c r="D15" i="1"/>
  <c r="H15" i="1" s="1"/>
  <c r="C15" i="1"/>
  <c r="D14" i="1"/>
  <c r="H14" i="1" s="1"/>
  <c r="C14" i="1"/>
  <c r="D13" i="1"/>
  <c r="H13" i="1" s="1"/>
  <c r="C13" i="1"/>
  <c r="D12" i="1"/>
  <c r="H12" i="1" s="1"/>
  <c r="C12" i="1"/>
  <c r="D11" i="1"/>
  <c r="H11" i="1" s="1"/>
  <c r="C11" i="1"/>
  <c r="D10" i="1"/>
  <c r="H10" i="1" s="1"/>
  <c r="C10" i="1"/>
  <c r="D9" i="1"/>
  <c r="H9" i="1" s="1"/>
  <c r="C9" i="1"/>
  <c r="D8" i="1"/>
  <c r="H8" i="1" s="1"/>
  <c r="C8" i="1"/>
  <c r="D7" i="1"/>
  <c r="H7" i="1" s="1"/>
  <c r="C7" i="1"/>
  <c r="D6" i="1"/>
  <c r="H6" i="1" s="1"/>
  <c r="C6" i="1"/>
  <c r="D5" i="1"/>
  <c r="H5" i="1" s="1"/>
  <c r="C5" i="1"/>
  <c r="C4" i="1"/>
  <c r="H226" i="1" l="1"/>
  <c r="H224" i="1"/>
  <c r="H231" i="1"/>
  <c r="E62" i="9"/>
  <c r="B62" i="9" s="1"/>
  <c r="E67" i="9"/>
  <c r="B67" i="9" s="1"/>
  <c r="G593" i="1"/>
  <c r="H593" i="1"/>
  <c r="H594" i="1"/>
  <c r="H592" i="1"/>
  <c r="B260" i="9"/>
  <c r="H591" i="1"/>
  <c r="H590" i="1"/>
  <c r="G588" i="1"/>
  <c r="H588" i="1"/>
  <c r="H589" i="1"/>
  <c r="H584" i="1"/>
  <c r="G584" i="1"/>
  <c r="H581" i="1"/>
  <c r="G581" i="1"/>
  <c r="G579" i="1"/>
  <c r="H580" i="1"/>
  <c r="E580" i="4"/>
  <c r="D574" i="1" s="1"/>
  <c r="G575" i="1"/>
  <c r="G576" i="1"/>
  <c r="E567" i="4"/>
  <c r="D561" i="1" s="1"/>
  <c r="H561" i="1" s="1"/>
  <c r="B256" i="9"/>
  <c r="E122" i="9"/>
  <c r="B122" i="9" s="1"/>
  <c r="E529" i="4"/>
  <c r="E515" i="4"/>
  <c r="D509" i="1" s="1"/>
  <c r="H509" i="1" s="1"/>
  <c r="E114" i="9"/>
  <c r="B114" i="9" s="1"/>
  <c r="E111" i="9"/>
  <c r="B111" i="9" s="1"/>
  <c r="E110" i="9"/>
  <c r="B110" i="9" s="1"/>
  <c r="B244" i="9"/>
  <c r="F495" i="4"/>
  <c r="E99" i="9"/>
  <c r="B99" i="9" s="1"/>
  <c r="G475" i="1"/>
  <c r="H475" i="1"/>
  <c r="H476" i="1"/>
  <c r="G472" i="1"/>
  <c r="H472" i="1"/>
  <c r="E472" i="4"/>
  <c r="D466" i="1" s="1"/>
  <c r="H474" i="1"/>
  <c r="H473" i="1"/>
  <c r="H470" i="1"/>
  <c r="D467" i="1"/>
  <c r="G467" i="1" s="1"/>
  <c r="H469" i="1"/>
  <c r="H467" i="1"/>
  <c r="H465" i="1"/>
  <c r="H463" i="1"/>
  <c r="H464" i="1"/>
  <c r="G460" i="1"/>
  <c r="H460" i="1"/>
  <c r="H457" i="1"/>
  <c r="H458" i="1"/>
  <c r="G454" i="1"/>
  <c r="H454" i="1"/>
  <c r="G456" i="1"/>
  <c r="E459" i="4"/>
  <c r="D453" i="1" s="1"/>
  <c r="G453" i="1" s="1"/>
  <c r="G449" i="1"/>
  <c r="H449" i="1"/>
  <c r="G448" i="1"/>
  <c r="G447" i="1"/>
  <c r="G445" i="1"/>
  <c r="E87" i="9"/>
  <c r="B87" i="9" s="1"/>
  <c r="G441" i="1"/>
  <c r="G442" i="1"/>
  <c r="G440" i="1"/>
  <c r="H436" i="1"/>
  <c r="G435" i="1"/>
  <c r="H433" i="1"/>
  <c r="G432" i="1"/>
  <c r="G431" i="1"/>
  <c r="E82" i="9"/>
  <c r="B82" i="9" s="1"/>
  <c r="G429" i="1"/>
  <c r="G430" i="1"/>
  <c r="G428" i="1"/>
  <c r="H424" i="1"/>
  <c r="E78" i="9"/>
  <c r="B78" i="9" s="1"/>
  <c r="H421" i="1"/>
  <c r="G420" i="1"/>
  <c r="G419" i="1"/>
  <c r="G418" i="1"/>
  <c r="H416" i="1"/>
  <c r="G416" i="1"/>
  <c r="G417" i="1"/>
  <c r="G395" i="1"/>
  <c r="H395" i="1"/>
  <c r="H396" i="1"/>
  <c r="D392" i="1"/>
  <c r="G392" i="1" s="1"/>
  <c r="H394" i="1"/>
  <c r="G391" i="1"/>
  <c r="H391" i="1"/>
  <c r="H393" i="1"/>
  <c r="H392" i="1"/>
  <c r="D386" i="1"/>
  <c r="G386" i="1" s="1"/>
  <c r="H388" i="1"/>
  <c r="H385" i="1"/>
  <c r="G383" i="1"/>
  <c r="H383" i="1"/>
  <c r="F388" i="4"/>
  <c r="H382" i="1"/>
  <c r="H381" i="1"/>
  <c r="H372" i="1"/>
  <c r="H368" i="1"/>
  <c r="G354" i="1"/>
  <c r="G352" i="1"/>
  <c r="E299" i="4"/>
  <c r="D294" i="1" s="1"/>
  <c r="G663" i="1"/>
  <c r="G661" i="1"/>
  <c r="G660" i="1"/>
  <c r="G659" i="1"/>
  <c r="G651" i="1"/>
  <c r="H1224" i="1"/>
  <c r="E281" i="9"/>
  <c r="B281" i="9" s="1"/>
  <c r="H1226" i="1"/>
  <c r="H1223" i="1"/>
  <c r="G1243" i="1"/>
  <c r="G1157" i="1"/>
  <c r="H994" i="1"/>
  <c r="H400" i="1"/>
  <c r="H399" i="1"/>
  <c r="F402" i="4"/>
  <c r="G1298" i="1"/>
  <c r="G1294" i="1"/>
  <c r="G1293" i="1"/>
  <c r="G1283" i="1"/>
  <c r="G1271" i="1"/>
  <c r="E288" i="9"/>
  <c r="B288" i="9" s="1"/>
  <c r="H1261" i="1"/>
  <c r="H1260" i="1"/>
  <c r="H1258" i="1"/>
  <c r="G1256" i="1"/>
  <c r="H1255" i="1"/>
  <c r="H1253" i="1"/>
  <c r="H1243" i="1"/>
  <c r="D1236" i="1"/>
  <c r="H1234" i="1"/>
  <c r="G1230" i="1"/>
  <c r="E245" i="5"/>
  <c r="D1222" i="1" s="1"/>
  <c r="F250" i="5"/>
  <c r="G1225" i="1"/>
  <c r="F242" i="5"/>
  <c r="G1210" i="1"/>
  <c r="H1209" i="1"/>
  <c r="G1208" i="1"/>
  <c r="G1206" i="1"/>
  <c r="G1205" i="1"/>
  <c r="G1203" i="1"/>
  <c r="H1201" i="1"/>
  <c r="G1201" i="1"/>
  <c r="E206" i="5"/>
  <c r="H310" i="9" s="1"/>
  <c r="E310" i="9" s="1"/>
  <c r="B310" i="9" s="1"/>
  <c r="G1195" i="1"/>
  <c r="E304" i="9"/>
  <c r="E303" i="9"/>
  <c r="B303" i="9" s="1"/>
  <c r="G1187" i="1"/>
  <c r="G1181" i="1"/>
  <c r="G1177" i="1"/>
  <c r="G1175" i="1"/>
  <c r="G1173" i="1"/>
  <c r="D1168" i="1"/>
  <c r="H1168" i="1" s="1"/>
  <c r="D1167" i="1"/>
  <c r="G1169" i="1"/>
  <c r="G1159" i="1"/>
  <c r="G1150" i="1"/>
  <c r="G1146" i="1"/>
  <c r="G1134" i="1"/>
  <c r="D1127" i="1"/>
  <c r="H1127" i="1" s="1"/>
  <c r="G1128" i="1"/>
  <c r="G1120" i="1"/>
  <c r="G1119" i="1"/>
  <c r="G1116" i="1"/>
  <c r="D1113" i="1"/>
  <c r="G1113" i="1" s="1"/>
  <c r="G1109" i="1"/>
  <c r="G1107" i="1"/>
  <c r="E118" i="5"/>
  <c r="D1096" i="1" s="1"/>
  <c r="G1104" i="1"/>
  <c r="G1101" i="1"/>
  <c r="D1097" i="1"/>
  <c r="G1097" i="1" s="1"/>
  <c r="G1089" i="1"/>
  <c r="G1088" i="1"/>
  <c r="G1087" i="1"/>
  <c r="G1085" i="1"/>
  <c r="G1084" i="1"/>
  <c r="G1081" i="1"/>
  <c r="G1080" i="1"/>
  <c r="G1076" i="1"/>
  <c r="G1073" i="1"/>
  <c r="G1071" i="1"/>
  <c r="G1061" i="1"/>
  <c r="E78" i="5"/>
  <c r="D1056" i="1" s="1"/>
  <c r="D1057" i="1"/>
  <c r="H1057" i="1" s="1"/>
  <c r="G1043" i="1"/>
  <c r="G1041" i="1"/>
  <c r="G1039" i="1"/>
  <c r="G1038" i="1"/>
  <c r="G1034" i="1"/>
  <c r="G1029" i="1"/>
  <c r="G1023" i="1"/>
  <c r="G1022" i="1"/>
  <c r="D1019" i="1"/>
  <c r="G1019" i="1" s="1"/>
  <c r="G1018" i="1"/>
  <c r="F35" i="5"/>
  <c r="G1017" i="1"/>
  <c r="G1011" i="1"/>
  <c r="G1010" i="1"/>
  <c r="G1009" i="1"/>
  <c r="H998" i="1"/>
  <c r="F70" i="5"/>
  <c r="H1456" i="1"/>
  <c r="D413" i="1"/>
  <c r="H413" i="1" s="1"/>
  <c r="G413" i="1"/>
  <c r="H997" i="1"/>
  <c r="H1006" i="1"/>
  <c r="H1227" i="1"/>
  <c r="E237" i="5"/>
  <c r="I23" i="3" s="1"/>
  <c r="G1226" i="1"/>
  <c r="G1223" i="1"/>
  <c r="G1224" i="1"/>
  <c r="G1278" i="1"/>
  <c r="G1276" i="1"/>
  <c r="G1275" i="1"/>
  <c r="H1274" i="1"/>
  <c r="H1273" i="1"/>
  <c r="G1247" i="1"/>
  <c r="H1247" i="1"/>
  <c r="H1246" i="1"/>
  <c r="G1244" i="1"/>
  <c r="G1242" i="1"/>
  <c r="H1242" i="1"/>
  <c r="H1219" i="1"/>
  <c r="G1219" i="1"/>
  <c r="H1264" i="1"/>
  <c r="H1263" i="1"/>
  <c r="G1265" i="1"/>
  <c r="G1266" i="1"/>
  <c r="H1270" i="1"/>
  <c r="G1227" i="1"/>
  <c r="G1229" i="1"/>
  <c r="H1217" i="1"/>
  <c r="G1216" i="1"/>
  <c r="D1215" i="1"/>
  <c r="H1218" i="1"/>
  <c r="D1214" i="1"/>
  <c r="G1232" i="1"/>
  <c r="F207" i="5"/>
  <c r="D1184" i="1"/>
  <c r="H1184" i="1" s="1"/>
  <c r="G1165" i="1"/>
  <c r="E308" i="9"/>
  <c r="G1163" i="1"/>
  <c r="G1161" i="1"/>
  <c r="H1157" i="1"/>
  <c r="H1160" i="1"/>
  <c r="H1155" i="1"/>
  <c r="G1148" i="1"/>
  <c r="G1147" i="1"/>
  <c r="G1142" i="1"/>
  <c r="E291" i="9"/>
  <c r="B291" i="9" s="1"/>
  <c r="G1136" i="1"/>
  <c r="G1130" i="1"/>
  <c r="F149" i="5"/>
  <c r="G1127" i="1"/>
  <c r="G1135" i="1"/>
  <c r="G1112" i="1"/>
  <c r="G1117" i="1"/>
  <c r="F135" i="5"/>
  <c r="H1056" i="1"/>
  <c r="G1056" i="1"/>
  <c r="G1058" i="1"/>
  <c r="G1057" i="1"/>
  <c r="F78" i="5"/>
  <c r="G1053" i="1"/>
  <c r="G1050" i="1"/>
  <c r="E69" i="5"/>
  <c r="D1047" i="1" s="1"/>
  <c r="H1047" i="1" s="1"/>
  <c r="D1048" i="1"/>
  <c r="H1048" i="1" s="1"/>
  <c r="F19" i="5"/>
  <c r="G1033" i="1"/>
  <c r="G1030" i="1"/>
  <c r="H1026" i="1"/>
  <c r="H1025" i="1"/>
  <c r="C1013" i="1"/>
  <c r="H1013" i="1"/>
  <c r="G1013" i="1"/>
  <c r="F29" i="5"/>
  <c r="E12" i="5"/>
  <c r="D990" i="1" s="1"/>
  <c r="D1007" i="1"/>
  <c r="G1007" i="1" s="1"/>
  <c r="G1002" i="1"/>
  <c r="G1003" i="1"/>
  <c r="G997" i="1"/>
  <c r="D991" i="1"/>
  <c r="G991" i="1" s="1"/>
  <c r="F13" i="5"/>
  <c r="G986" i="1"/>
  <c r="F8" i="5"/>
  <c r="D1454" i="1"/>
  <c r="J1455" i="1"/>
  <c r="J1456" i="1"/>
  <c r="C1453" i="1"/>
  <c r="G1453" i="1" s="1"/>
  <c r="C1454" i="1"/>
  <c r="H1454" i="1" s="1"/>
  <c r="G1455" i="1"/>
  <c r="G1438" i="1"/>
  <c r="G1464" i="1"/>
  <c r="H1461" i="1"/>
  <c r="J1464" i="1"/>
  <c r="I30" i="3"/>
  <c r="E38" i="7"/>
  <c r="H1475" i="1"/>
  <c r="D1475" i="1"/>
  <c r="H185" i="1"/>
  <c r="E42" i="9"/>
  <c r="B42" i="9" s="1"/>
  <c r="H162" i="1"/>
  <c r="E32" i="9"/>
  <c r="B32" i="9" s="1"/>
  <c r="G1434" i="1"/>
  <c r="G714" i="1"/>
  <c r="G715" i="1"/>
  <c r="F652" i="4"/>
  <c r="H645" i="1"/>
  <c r="G644" i="1"/>
  <c r="G645" i="1"/>
  <c r="G642" i="1"/>
  <c r="G710" i="1"/>
  <c r="F129" i="6"/>
  <c r="H1431" i="1"/>
  <c r="D1424" i="1"/>
  <c r="F130" i="6"/>
  <c r="G691" i="1"/>
  <c r="G654" i="1"/>
  <c r="H361" i="1"/>
  <c r="H237" i="1"/>
  <c r="D232" i="1"/>
  <c r="E285" i="9"/>
  <c r="B285" i="9" s="1"/>
  <c r="E295" i="9"/>
  <c r="B295" i="9" s="1"/>
  <c r="H1577" i="1"/>
  <c r="E286" i="9"/>
  <c r="B286" i="9" s="1"/>
  <c r="F215" i="9"/>
  <c r="B215" i="9" s="1"/>
  <c r="E292" i="9"/>
  <c r="B292" i="9" s="1"/>
  <c r="E297" i="9"/>
  <c r="B297" i="9" s="1"/>
  <c r="H1486" i="1"/>
  <c r="E293" i="9"/>
  <c r="B293" i="9" s="1"/>
  <c r="G1420" i="1"/>
  <c r="H1302" i="1"/>
  <c r="H1301" i="1"/>
  <c r="G1432" i="1"/>
  <c r="G1427" i="1"/>
  <c r="D1423" i="1"/>
  <c r="H1423" i="1" s="1"/>
  <c r="G1426" i="1"/>
  <c r="G1422" i="1"/>
  <c r="G1409" i="1"/>
  <c r="G1410" i="1"/>
  <c r="E114" i="6"/>
  <c r="I27" i="3" s="1"/>
  <c r="G1403" i="1"/>
  <c r="D1401" i="1"/>
  <c r="G1402" i="1"/>
  <c r="G1398" i="1"/>
  <c r="H1378" i="1"/>
  <c r="G1374" i="1"/>
  <c r="G1372" i="1"/>
  <c r="G1369" i="1"/>
  <c r="G1370" i="1"/>
  <c r="G1368" i="1"/>
  <c r="G1366" i="1"/>
  <c r="H1360" i="1"/>
  <c r="G1360" i="1"/>
  <c r="F66" i="6"/>
  <c r="G1355" i="1"/>
  <c r="G1358" i="1"/>
  <c r="H1348" i="1"/>
  <c r="G1348" i="1"/>
  <c r="F54" i="6"/>
  <c r="D1330" i="1"/>
  <c r="E35" i="6"/>
  <c r="G1322" i="1"/>
  <c r="H1324" i="1"/>
  <c r="H1313" i="1"/>
  <c r="D1307" i="1"/>
  <c r="E5" i="6"/>
  <c r="F5" i="6" s="1"/>
  <c r="H1300" i="1"/>
  <c r="F6" i="6"/>
  <c r="G641" i="1"/>
  <c r="E273" i="9"/>
  <c r="B273" i="9" s="1"/>
  <c r="H412" i="1"/>
  <c r="H411" i="1"/>
  <c r="G712" i="1"/>
  <c r="H655" i="1"/>
  <c r="G719" i="1"/>
  <c r="G718" i="1"/>
  <c r="G703" i="1"/>
  <c r="G735" i="1"/>
  <c r="E54" i="9"/>
  <c r="B54" i="9" s="1"/>
  <c r="G687" i="1"/>
  <c r="E34" i="9"/>
  <c r="B34" i="9" s="1"/>
  <c r="G689" i="1"/>
  <c r="E35" i="9"/>
  <c r="B35" i="9" s="1"/>
  <c r="G648" i="1"/>
  <c r="G646" i="1"/>
  <c r="E275" i="9"/>
  <c r="B275" i="9" s="1"/>
  <c r="E22" i="9"/>
  <c r="B22" i="9" s="1"/>
  <c r="G658" i="1"/>
  <c r="G657" i="1"/>
  <c r="G656" i="1"/>
  <c r="G655" i="1"/>
  <c r="E26" i="9"/>
  <c r="B26" i="9" s="1"/>
  <c r="D243" i="1"/>
  <c r="H243" i="1" s="1"/>
  <c r="G666" i="1"/>
  <c r="G664" i="1"/>
  <c r="G650" i="1"/>
  <c r="E71" i="9"/>
  <c r="B71" i="9" s="1"/>
  <c r="E102" i="9"/>
  <c r="B102" i="9" s="1"/>
  <c r="G631" i="1"/>
  <c r="G611" i="1"/>
  <c r="H611" i="1"/>
  <c r="F617" i="4"/>
  <c r="H612" i="1"/>
  <c r="D599" i="1"/>
  <c r="H600" i="1"/>
  <c r="E593" i="4"/>
  <c r="D587" i="1" s="1"/>
  <c r="G412" i="1"/>
  <c r="H397" i="1"/>
  <c r="H398" i="1"/>
  <c r="H386" i="1"/>
  <c r="H389" i="1"/>
  <c r="G378" i="1"/>
  <c r="H378" i="1"/>
  <c r="F383" i="4"/>
  <c r="H379" i="1"/>
  <c r="H377" i="1"/>
  <c r="H376" i="1"/>
  <c r="H375" i="1"/>
  <c r="D373" i="1"/>
  <c r="H374" i="1"/>
  <c r="H371" i="1"/>
  <c r="H370" i="1"/>
  <c r="H367" i="1"/>
  <c r="H366" i="1"/>
  <c r="H364" i="1"/>
  <c r="F369" i="4"/>
  <c r="H363" i="1"/>
  <c r="H362" i="1"/>
  <c r="H359" i="1"/>
  <c r="G351" i="1"/>
  <c r="G357" i="1"/>
  <c r="G347" i="1"/>
  <c r="H347" i="1"/>
  <c r="E351" i="4"/>
  <c r="D346" i="1" s="1"/>
  <c r="F352" i="4"/>
  <c r="E644" i="4"/>
  <c r="D638" i="1" s="1"/>
  <c r="F268" i="4"/>
  <c r="E263" i="4"/>
  <c r="D259" i="1" s="1"/>
  <c r="H259" i="1" s="1"/>
  <c r="F259" i="4"/>
  <c r="E252" i="4"/>
  <c r="D248" i="1" s="1"/>
  <c r="G238" i="1"/>
  <c r="H236" i="1"/>
  <c r="H233" i="1"/>
  <c r="H232" i="1"/>
  <c r="D227" i="1"/>
  <c r="H227" i="1" s="1"/>
  <c r="E59" i="9"/>
  <c r="B59" i="9" s="1"/>
  <c r="E224" i="4"/>
  <c r="D220" i="1" s="1"/>
  <c r="H221" i="1"/>
  <c r="H218" i="1"/>
  <c r="E58" i="9"/>
  <c r="B58" i="9" s="1"/>
  <c r="D215" i="1"/>
  <c r="H215" i="1"/>
  <c r="E215" i="4"/>
  <c r="D211" i="1" s="1"/>
  <c r="H212" i="1"/>
  <c r="H214" i="1"/>
  <c r="F215" i="4"/>
  <c r="H211" i="1"/>
  <c r="H209" i="1"/>
  <c r="H207" i="1"/>
  <c r="E196" i="4"/>
  <c r="D192" i="1" s="1"/>
  <c r="H191" i="1"/>
  <c r="H190" i="1"/>
  <c r="H189" i="1"/>
  <c r="H187" i="1"/>
  <c r="D184" i="1"/>
  <c r="G184" i="1" s="1"/>
  <c r="H186" i="1"/>
  <c r="E47" i="9"/>
  <c r="B47" i="9" s="1"/>
  <c r="E46" i="9"/>
  <c r="B46" i="9" s="1"/>
  <c r="H181" i="1"/>
  <c r="H173" i="1"/>
  <c r="B220" i="9"/>
  <c r="H179" i="1"/>
  <c r="E43" i="9"/>
  <c r="B43" i="9" s="1"/>
  <c r="H177" i="1"/>
  <c r="H176" i="1"/>
  <c r="F177" i="4"/>
  <c r="H174" i="1"/>
  <c r="H172" i="1"/>
  <c r="H170" i="1"/>
  <c r="E163" i="4"/>
  <c r="D159" i="1" s="1"/>
  <c r="G159" i="1" s="1"/>
  <c r="H165" i="1"/>
  <c r="H168" i="1"/>
  <c r="H167" i="1"/>
  <c r="H166" i="1"/>
  <c r="H163" i="1"/>
  <c r="H160" i="1"/>
  <c r="E152" i="4"/>
  <c r="D148" i="1"/>
  <c r="H148" i="1"/>
  <c r="D149" i="1"/>
  <c r="H149" i="1" s="1"/>
  <c r="F300" i="4"/>
  <c r="F139" i="4"/>
  <c r="H136" i="1"/>
  <c r="F140" i="4"/>
  <c r="F128" i="4"/>
  <c r="F120" i="4"/>
  <c r="E38" i="9"/>
  <c r="B38" i="9" s="1"/>
  <c r="F91" i="4"/>
  <c r="F62" i="4"/>
  <c r="E50" i="4"/>
  <c r="D46" i="1" s="1"/>
  <c r="F59" i="4"/>
  <c r="D25" i="1"/>
  <c r="H25" i="1" s="1"/>
  <c r="E7" i="4"/>
  <c r="D3" i="1" s="1"/>
  <c r="D4" i="1"/>
  <c r="H4" i="1" s="1"/>
  <c r="G161" i="9"/>
  <c r="E161" i="9" s="1"/>
  <c r="B161" i="9" s="1"/>
  <c r="G1564" i="1"/>
  <c r="G1559" i="1"/>
  <c r="G1569" i="1"/>
  <c r="H1534" i="1"/>
  <c r="H1533" i="1"/>
  <c r="G1553" i="1"/>
  <c r="H1568" i="1"/>
  <c r="H1578" i="1"/>
  <c r="H1562" i="1"/>
  <c r="G1557" i="1"/>
  <c r="G1532" i="1"/>
  <c r="H1565" i="1"/>
  <c r="G1565" i="1"/>
  <c r="G1560" i="1"/>
  <c r="H1560" i="1"/>
  <c r="D49" i="8"/>
  <c r="D43" i="8" s="1"/>
  <c r="I35" i="3" s="1"/>
  <c r="G1551" i="1"/>
  <c r="G1536" i="1"/>
  <c r="H1530" i="1"/>
  <c r="C1525" i="1"/>
  <c r="H1526" i="1"/>
  <c r="H1510" i="1"/>
  <c r="C1501" i="1"/>
  <c r="H1501" i="1" s="1"/>
  <c r="G1512" i="1"/>
  <c r="G1509" i="1"/>
  <c r="G1508" i="1"/>
  <c r="G1505" i="1"/>
  <c r="G1504" i="1"/>
  <c r="G1501" i="1"/>
  <c r="G1500" i="1"/>
  <c r="G1497" i="1"/>
  <c r="G1493" i="1"/>
  <c r="H1482" i="1"/>
  <c r="G1492" i="1"/>
  <c r="G1489" i="1"/>
  <c r="G1485" i="1"/>
  <c r="G1484" i="1"/>
  <c r="D6" i="8"/>
  <c r="D42" i="8" s="1"/>
  <c r="E299" i="9"/>
  <c r="B299" i="9" s="1"/>
  <c r="E302" i="9"/>
  <c r="B302" i="9" s="1"/>
  <c r="E27" i="9"/>
  <c r="B27" i="9" s="1"/>
  <c r="E300" i="9"/>
  <c r="B300" i="9" s="1"/>
  <c r="H240" i="1"/>
  <c r="G240" i="1"/>
  <c r="H242" i="1"/>
  <c r="G242" i="1"/>
  <c r="H244" i="1"/>
  <c r="G244" i="1"/>
  <c r="H246" i="1"/>
  <c r="G246" i="1"/>
  <c r="H250" i="1"/>
  <c r="G250" i="1"/>
  <c r="H252" i="1"/>
  <c r="G252" i="1"/>
  <c r="H254" i="1"/>
  <c r="G254" i="1"/>
  <c r="H256" i="1"/>
  <c r="G256" i="1"/>
  <c r="H258" i="1"/>
  <c r="G258" i="1"/>
  <c r="H260" i="1"/>
  <c r="G260" i="1"/>
  <c r="H262" i="1"/>
  <c r="G262" i="1"/>
  <c r="H264" i="1"/>
  <c r="G264" i="1"/>
  <c r="H266" i="1"/>
  <c r="G266" i="1"/>
  <c r="H268" i="1"/>
  <c r="G268" i="1"/>
  <c r="H270" i="1"/>
  <c r="G270" i="1"/>
  <c r="H272" i="1"/>
  <c r="G272" i="1"/>
  <c r="H274" i="1"/>
  <c r="G274" i="1"/>
  <c r="H276" i="1"/>
  <c r="G276" i="1"/>
  <c r="H278" i="1"/>
  <c r="G278" i="1"/>
  <c r="H280" i="1"/>
  <c r="G280" i="1"/>
  <c r="H282" i="1"/>
  <c r="G282" i="1"/>
  <c r="H284" i="1"/>
  <c r="G284" i="1"/>
  <c r="H288" i="1"/>
  <c r="G288" i="1"/>
  <c r="H290" i="1"/>
  <c r="G290" i="1"/>
  <c r="H292" i="1"/>
  <c r="G292" i="1"/>
  <c r="H296" i="1"/>
  <c r="G296" i="1"/>
  <c r="H298" i="1"/>
  <c r="G298" i="1"/>
  <c r="H300" i="1"/>
  <c r="G300" i="1"/>
  <c r="H302" i="1"/>
  <c r="G302" i="1"/>
  <c r="H304" i="1"/>
  <c r="G304" i="1"/>
  <c r="H308" i="1"/>
  <c r="G308" i="1"/>
  <c r="H310" i="1"/>
  <c r="G310" i="1"/>
  <c r="H312" i="1"/>
  <c r="G312" i="1"/>
  <c r="H314" i="1"/>
  <c r="G314" i="1"/>
  <c r="H316" i="1"/>
  <c r="G316" i="1"/>
  <c r="H318" i="1"/>
  <c r="G318" i="1"/>
  <c r="H320" i="1"/>
  <c r="G320" i="1"/>
  <c r="H322" i="1"/>
  <c r="G322" i="1"/>
  <c r="H324" i="1"/>
  <c r="G324" i="1"/>
  <c r="H326" i="1"/>
  <c r="G326" i="1"/>
  <c r="H328" i="1"/>
  <c r="G328" i="1"/>
  <c r="H330" i="1"/>
  <c r="G330" i="1"/>
  <c r="H332" i="1"/>
  <c r="G332" i="1"/>
  <c r="H334" i="1"/>
  <c r="G334" i="1"/>
  <c r="H336" i="1"/>
  <c r="G336" i="1"/>
  <c r="H338" i="1"/>
  <c r="G338" i="1"/>
  <c r="H340" i="1"/>
  <c r="G340" i="1"/>
  <c r="H342" i="1"/>
  <c r="G342" i="1"/>
  <c r="G5"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5"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1" i="1"/>
  <c r="G122" i="1"/>
  <c r="G123" i="1"/>
  <c r="G124" i="1"/>
  <c r="G125" i="1"/>
  <c r="G126" i="1"/>
  <c r="G128" i="1"/>
  <c r="G129" i="1"/>
  <c r="G130" i="1"/>
  <c r="G131" i="1"/>
  <c r="G132" i="1"/>
  <c r="G133" i="1"/>
  <c r="G134" i="1"/>
  <c r="G135" i="1"/>
  <c r="G136" i="1"/>
  <c r="G137" i="1"/>
  <c r="G138" i="1"/>
  <c r="G139" i="1"/>
  <c r="G140" i="1"/>
  <c r="G141" i="1"/>
  <c r="G142" i="1"/>
  <c r="G143" i="1"/>
  <c r="G144" i="1"/>
  <c r="G145" i="1"/>
  <c r="G146" i="1"/>
  <c r="G148" i="1"/>
  <c r="G150" i="1"/>
  <c r="G151" i="1"/>
  <c r="G152" i="1"/>
  <c r="G153" i="1"/>
  <c r="G154" i="1"/>
  <c r="G155" i="1"/>
  <c r="G156" i="1"/>
  <c r="G157" i="1"/>
  <c r="G158" i="1"/>
  <c r="G160" i="1"/>
  <c r="G161" i="1"/>
  <c r="G162" i="1"/>
  <c r="G163" i="1"/>
  <c r="G164" i="1"/>
  <c r="G165" i="1"/>
  <c r="G166" i="1"/>
  <c r="G167" i="1"/>
  <c r="G168" i="1"/>
  <c r="G169" i="1"/>
  <c r="G170" i="1"/>
  <c r="G171" i="1"/>
  <c r="G172" i="1"/>
  <c r="G173" i="1"/>
  <c r="G174" i="1"/>
  <c r="G175" i="1"/>
  <c r="G176" i="1"/>
  <c r="G177" i="1"/>
  <c r="G178" i="1"/>
  <c r="G179" i="1"/>
  <c r="G180" i="1"/>
  <c r="G181" i="1"/>
  <c r="G182" i="1"/>
  <c r="G183" i="1"/>
  <c r="G185" i="1"/>
  <c r="G186" i="1"/>
  <c r="G187" i="1"/>
  <c r="G188" i="1"/>
  <c r="G189" i="1"/>
  <c r="G190" i="1"/>
  <c r="G191" i="1"/>
  <c r="G193" i="1"/>
  <c r="G194" i="1"/>
  <c r="G195" i="1"/>
  <c r="G196" i="1"/>
  <c r="G197" i="1"/>
  <c r="G198" i="1"/>
  <c r="G199" i="1"/>
  <c r="G200" i="1"/>
  <c r="G201" i="1"/>
  <c r="G202" i="1"/>
  <c r="G203" i="1"/>
  <c r="G204" i="1"/>
  <c r="G205" i="1"/>
  <c r="G206" i="1"/>
  <c r="G207" i="1"/>
  <c r="G208" i="1"/>
  <c r="G209" i="1"/>
  <c r="G210" i="1"/>
  <c r="G211" i="1"/>
  <c r="G212" i="1"/>
  <c r="G213" i="1"/>
  <c r="G214" i="1"/>
  <c r="G215" i="1"/>
  <c r="G216" i="1"/>
  <c r="G217" i="1"/>
  <c r="G218" i="1"/>
  <c r="G219" i="1"/>
  <c r="G221" i="1"/>
  <c r="G222" i="1"/>
  <c r="G223" i="1"/>
  <c r="G224" i="1"/>
  <c r="G225" i="1"/>
  <c r="G226" i="1"/>
  <c r="G228" i="1"/>
  <c r="G229" i="1"/>
  <c r="G230" i="1"/>
  <c r="G231" i="1"/>
  <c r="G232" i="1"/>
  <c r="G233" i="1"/>
  <c r="G234" i="1"/>
  <c r="G235" i="1"/>
  <c r="G236" i="1"/>
  <c r="G237" i="1"/>
  <c r="H344" i="1"/>
  <c r="G344" i="1"/>
  <c r="G405" i="1"/>
  <c r="G411" i="1"/>
  <c r="H239" i="1"/>
  <c r="G239" i="1"/>
  <c r="H241" i="1"/>
  <c r="G241" i="1"/>
  <c r="G243" i="1"/>
  <c r="H245" i="1"/>
  <c r="G245" i="1"/>
  <c r="H247" i="1"/>
  <c r="G247" i="1"/>
  <c r="H249" i="1"/>
  <c r="G249" i="1"/>
  <c r="H251" i="1"/>
  <c r="G251" i="1"/>
  <c r="H253" i="1"/>
  <c r="G253" i="1"/>
  <c r="H255" i="1"/>
  <c r="G255" i="1"/>
  <c r="H257" i="1"/>
  <c r="G257" i="1"/>
  <c r="G259" i="1"/>
  <c r="H261" i="1"/>
  <c r="G261" i="1"/>
  <c r="H263" i="1"/>
  <c r="G263" i="1"/>
  <c r="H265" i="1"/>
  <c r="G265" i="1"/>
  <c r="H267" i="1"/>
  <c r="G267" i="1"/>
  <c r="H269" i="1"/>
  <c r="G269" i="1"/>
  <c r="H271" i="1"/>
  <c r="G271" i="1"/>
  <c r="H273" i="1"/>
  <c r="G273" i="1"/>
  <c r="H275" i="1"/>
  <c r="G275" i="1"/>
  <c r="H277" i="1"/>
  <c r="G277" i="1"/>
  <c r="H279" i="1"/>
  <c r="G279" i="1"/>
  <c r="H281" i="1"/>
  <c r="G281" i="1"/>
  <c r="H283" i="1"/>
  <c r="G283" i="1"/>
  <c r="H289" i="1"/>
  <c r="G289" i="1"/>
  <c r="H291" i="1"/>
  <c r="G291" i="1"/>
  <c r="H295" i="1"/>
  <c r="G295" i="1"/>
  <c r="H297" i="1"/>
  <c r="G297" i="1"/>
  <c r="H299" i="1"/>
  <c r="G299" i="1"/>
  <c r="H301" i="1"/>
  <c r="G301" i="1"/>
  <c r="H303" i="1"/>
  <c r="G303" i="1"/>
  <c r="H305" i="1"/>
  <c r="G305" i="1"/>
  <c r="H307" i="1"/>
  <c r="G307" i="1"/>
  <c r="H309" i="1"/>
  <c r="G309" i="1"/>
  <c r="H311" i="1"/>
  <c r="G311" i="1"/>
  <c r="H313" i="1"/>
  <c r="G313" i="1"/>
  <c r="H315" i="1"/>
  <c r="G315" i="1"/>
  <c r="H317" i="1"/>
  <c r="G317" i="1"/>
  <c r="H319" i="1"/>
  <c r="G319" i="1"/>
  <c r="H321" i="1"/>
  <c r="G321" i="1"/>
  <c r="H323" i="1"/>
  <c r="G323" i="1"/>
  <c r="H325" i="1"/>
  <c r="G325" i="1"/>
  <c r="H327" i="1"/>
  <c r="G327" i="1"/>
  <c r="H329" i="1"/>
  <c r="G329" i="1"/>
  <c r="H331" i="1"/>
  <c r="G331" i="1"/>
  <c r="H333" i="1"/>
  <c r="G333" i="1"/>
  <c r="H335" i="1"/>
  <c r="G335" i="1"/>
  <c r="H337" i="1"/>
  <c r="G337" i="1"/>
  <c r="H339" i="1"/>
  <c r="G339" i="1"/>
  <c r="H341" i="1"/>
  <c r="G341" i="1"/>
  <c r="H343" i="1"/>
  <c r="G343" i="1"/>
  <c r="G404" i="1"/>
  <c r="G6" i="1"/>
  <c r="H238" i="1"/>
  <c r="G841" i="1"/>
  <c r="H841" i="1"/>
  <c r="G849" i="1"/>
  <c r="H849" i="1"/>
  <c r="G857" i="1"/>
  <c r="H857" i="1"/>
  <c r="G865" i="1"/>
  <c r="H865" i="1"/>
  <c r="G873" i="1"/>
  <c r="H873" i="1"/>
  <c r="G881" i="1"/>
  <c r="H881" i="1"/>
  <c r="G889" i="1"/>
  <c r="H889" i="1"/>
  <c r="G897" i="1"/>
  <c r="H897" i="1"/>
  <c r="G905" i="1"/>
  <c r="H905" i="1"/>
  <c r="G913" i="1"/>
  <c r="H913" i="1"/>
  <c r="G921" i="1"/>
  <c r="H921" i="1"/>
  <c r="G929" i="1"/>
  <c r="H929" i="1"/>
  <c r="G937" i="1"/>
  <c r="H937" i="1"/>
  <c r="G945" i="1"/>
  <c r="H945" i="1"/>
  <c r="G953" i="1"/>
  <c r="H953" i="1"/>
  <c r="G961" i="1"/>
  <c r="H961" i="1"/>
  <c r="G969" i="1"/>
  <c r="H969" i="1"/>
  <c r="G977" i="1"/>
  <c r="H977" i="1"/>
  <c r="G988" i="1"/>
  <c r="H988" i="1"/>
  <c r="G1055" i="1"/>
  <c r="H1055" i="1"/>
  <c r="G1063" i="1"/>
  <c r="H1063" i="1"/>
  <c r="G1070" i="1"/>
  <c r="H1070" i="1"/>
  <c r="G1078" i="1"/>
  <c r="H1078" i="1"/>
  <c r="G1086" i="1"/>
  <c r="H1086" i="1"/>
  <c r="G1094" i="1"/>
  <c r="H1094" i="1"/>
  <c r="G524" i="1"/>
  <c r="G525" i="1"/>
  <c r="G526" i="1"/>
  <c r="G527" i="1"/>
  <c r="G528" i="1"/>
  <c r="G529"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2" i="1"/>
  <c r="G563" i="1"/>
  <c r="G564" i="1"/>
  <c r="G565" i="1"/>
  <c r="G566" i="1"/>
  <c r="G567" i="1"/>
  <c r="G568" i="1"/>
  <c r="G569" i="1"/>
  <c r="G570" i="1"/>
  <c r="G571" i="1"/>
  <c r="G572" i="1"/>
  <c r="G573" i="1"/>
  <c r="H750" i="1"/>
  <c r="G750" i="1"/>
  <c r="H752" i="1"/>
  <c r="G752" i="1"/>
  <c r="H754" i="1"/>
  <c r="G754" i="1"/>
  <c r="H756" i="1"/>
  <c r="G756" i="1"/>
  <c r="H758" i="1"/>
  <c r="G758" i="1"/>
  <c r="H760" i="1"/>
  <c r="G760" i="1"/>
  <c r="H762" i="1"/>
  <c r="G762" i="1"/>
  <c r="H764" i="1"/>
  <c r="G764" i="1"/>
  <c r="H766" i="1"/>
  <c r="G766" i="1"/>
  <c r="H768" i="1"/>
  <c r="G768" i="1"/>
  <c r="H770" i="1"/>
  <c r="G770" i="1"/>
  <c r="H772" i="1"/>
  <c r="G772" i="1"/>
  <c r="H774" i="1"/>
  <c r="G774" i="1"/>
  <c r="H776" i="1"/>
  <c r="G776" i="1"/>
  <c r="H778" i="1"/>
  <c r="G778" i="1"/>
  <c r="H780" i="1"/>
  <c r="G780" i="1"/>
  <c r="H782" i="1"/>
  <c r="G782" i="1"/>
  <c r="H784" i="1"/>
  <c r="G784" i="1"/>
  <c r="H786" i="1"/>
  <c r="G786" i="1"/>
  <c r="H788" i="1"/>
  <c r="G788" i="1"/>
  <c r="H790" i="1"/>
  <c r="G790" i="1"/>
  <c r="H792" i="1"/>
  <c r="G792" i="1"/>
  <c r="H794" i="1"/>
  <c r="G794" i="1"/>
  <c r="H796" i="1"/>
  <c r="G796" i="1"/>
  <c r="H798" i="1"/>
  <c r="G798" i="1"/>
  <c r="H800" i="1"/>
  <c r="G800" i="1"/>
  <c r="H802" i="1"/>
  <c r="G802" i="1"/>
  <c r="H804" i="1"/>
  <c r="G804" i="1"/>
  <c r="H806" i="1"/>
  <c r="G806" i="1"/>
  <c r="H808" i="1"/>
  <c r="G808" i="1"/>
  <c r="H810" i="1"/>
  <c r="G810" i="1"/>
  <c r="H812" i="1"/>
  <c r="G812" i="1"/>
  <c r="H814" i="1"/>
  <c r="G814" i="1"/>
  <c r="H816" i="1"/>
  <c r="G816" i="1"/>
  <c r="H818" i="1"/>
  <c r="G818" i="1"/>
  <c r="H820" i="1"/>
  <c r="G820" i="1"/>
  <c r="H822" i="1"/>
  <c r="G822" i="1"/>
  <c r="H824" i="1"/>
  <c r="G824" i="1"/>
  <c r="H826" i="1"/>
  <c r="G826" i="1"/>
  <c r="G992" i="1"/>
  <c r="H992" i="1"/>
  <c r="G1000" i="1"/>
  <c r="H1000" i="1"/>
  <c r="G1008" i="1"/>
  <c r="H1008" i="1"/>
  <c r="G1016" i="1"/>
  <c r="H1016" i="1"/>
  <c r="G1024" i="1"/>
  <c r="H1024" i="1"/>
  <c r="G1032" i="1"/>
  <c r="H1032" i="1"/>
  <c r="G1040" i="1"/>
  <c r="H1040" i="1"/>
  <c r="G1098" i="1"/>
  <c r="H1098" i="1"/>
  <c r="G1106" i="1"/>
  <c r="H1106" i="1"/>
  <c r="G1114" i="1"/>
  <c r="H1114" i="1"/>
  <c r="G1122" i="1"/>
  <c r="H1122" i="1"/>
  <c r="G1129" i="1"/>
  <c r="H1129" i="1"/>
  <c r="G1137" i="1"/>
  <c r="H1137" i="1"/>
  <c r="G1145" i="1"/>
  <c r="H1145" i="1"/>
  <c r="H1158" i="1"/>
  <c r="G1158" i="1"/>
  <c r="H1166" i="1"/>
  <c r="G1166" i="1"/>
  <c r="H1174" i="1"/>
  <c r="G1174" i="1"/>
  <c r="H1182" i="1"/>
  <c r="G1182" i="1"/>
  <c r="H1190" i="1"/>
  <c r="G1190"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6" i="1"/>
  <c r="G517" i="1"/>
  <c r="G518" i="1"/>
  <c r="G519" i="1"/>
  <c r="G520" i="1"/>
  <c r="G521" i="1"/>
  <c r="G845" i="1"/>
  <c r="H845" i="1"/>
  <c r="G853" i="1"/>
  <c r="H853" i="1"/>
  <c r="G861" i="1"/>
  <c r="H861" i="1"/>
  <c r="G869" i="1"/>
  <c r="H869" i="1"/>
  <c r="G877" i="1"/>
  <c r="H877" i="1"/>
  <c r="G885" i="1"/>
  <c r="H885" i="1"/>
  <c r="G893" i="1"/>
  <c r="H893" i="1"/>
  <c r="G901" i="1"/>
  <c r="H901" i="1"/>
  <c r="G909" i="1"/>
  <c r="H909" i="1"/>
  <c r="G917" i="1"/>
  <c r="H917" i="1"/>
  <c r="G925" i="1"/>
  <c r="H925" i="1"/>
  <c r="G933" i="1"/>
  <c r="H933" i="1"/>
  <c r="G941" i="1"/>
  <c r="H941" i="1"/>
  <c r="G949" i="1"/>
  <c r="H949" i="1"/>
  <c r="G957" i="1"/>
  <c r="H957" i="1"/>
  <c r="G965" i="1"/>
  <c r="H965" i="1"/>
  <c r="G973" i="1"/>
  <c r="H973" i="1"/>
  <c r="G981" i="1"/>
  <c r="H981" i="1"/>
  <c r="G1051" i="1"/>
  <c r="H1051" i="1"/>
  <c r="G1059" i="1"/>
  <c r="H1059" i="1"/>
  <c r="G1066" i="1"/>
  <c r="H1066" i="1"/>
  <c r="G1074" i="1"/>
  <c r="H1074" i="1"/>
  <c r="G1082" i="1"/>
  <c r="H1082" i="1"/>
  <c r="G1090" i="1"/>
  <c r="H1090" i="1"/>
  <c r="H749" i="1"/>
  <c r="G749" i="1"/>
  <c r="H751" i="1"/>
  <c r="G751" i="1"/>
  <c r="H753" i="1"/>
  <c r="G753" i="1"/>
  <c r="H755" i="1"/>
  <c r="G755" i="1"/>
  <c r="H757" i="1"/>
  <c r="G757" i="1"/>
  <c r="H759" i="1"/>
  <c r="G759" i="1"/>
  <c r="H761" i="1"/>
  <c r="G761" i="1"/>
  <c r="H763" i="1"/>
  <c r="G763" i="1"/>
  <c r="H765" i="1"/>
  <c r="G765" i="1"/>
  <c r="H767" i="1"/>
  <c r="G767" i="1"/>
  <c r="H769" i="1"/>
  <c r="G769" i="1"/>
  <c r="H771" i="1"/>
  <c r="G771" i="1"/>
  <c r="H773" i="1"/>
  <c r="G773" i="1"/>
  <c r="H775" i="1"/>
  <c r="G775" i="1"/>
  <c r="H777" i="1"/>
  <c r="G777" i="1"/>
  <c r="H779" i="1"/>
  <c r="G779" i="1"/>
  <c r="H781" i="1"/>
  <c r="G781" i="1"/>
  <c r="H783" i="1"/>
  <c r="G783" i="1"/>
  <c r="H785" i="1"/>
  <c r="G785" i="1"/>
  <c r="H787" i="1"/>
  <c r="G787" i="1"/>
  <c r="H789" i="1"/>
  <c r="G789" i="1"/>
  <c r="H791" i="1"/>
  <c r="G791" i="1"/>
  <c r="H793" i="1"/>
  <c r="G793" i="1"/>
  <c r="H795" i="1"/>
  <c r="G795" i="1"/>
  <c r="H797" i="1"/>
  <c r="G797" i="1"/>
  <c r="H799" i="1"/>
  <c r="G799" i="1"/>
  <c r="H801" i="1"/>
  <c r="G801" i="1"/>
  <c r="H803" i="1"/>
  <c r="G803" i="1"/>
  <c r="H805" i="1"/>
  <c r="G805" i="1"/>
  <c r="H807" i="1"/>
  <c r="G807" i="1"/>
  <c r="H809" i="1"/>
  <c r="G809" i="1"/>
  <c r="H811" i="1"/>
  <c r="G811" i="1"/>
  <c r="H813" i="1"/>
  <c r="G813" i="1"/>
  <c r="H815" i="1"/>
  <c r="G815" i="1"/>
  <c r="H817" i="1"/>
  <c r="G817" i="1"/>
  <c r="H819" i="1"/>
  <c r="G819" i="1"/>
  <c r="H821" i="1"/>
  <c r="G821" i="1"/>
  <c r="H823" i="1"/>
  <c r="G823" i="1"/>
  <c r="H825" i="1"/>
  <c r="G825" i="1"/>
  <c r="H827" i="1"/>
  <c r="G827" i="1"/>
  <c r="G996" i="1"/>
  <c r="H996" i="1"/>
  <c r="G1004" i="1"/>
  <c r="H1004" i="1"/>
  <c r="G1012" i="1"/>
  <c r="H1012" i="1"/>
  <c r="G1020" i="1"/>
  <c r="H1020" i="1"/>
  <c r="G1028" i="1"/>
  <c r="H1028" i="1"/>
  <c r="G1036" i="1"/>
  <c r="H1036" i="1"/>
  <c r="G1044" i="1"/>
  <c r="H1044" i="1"/>
  <c r="G1102" i="1"/>
  <c r="H1102" i="1"/>
  <c r="G1110" i="1"/>
  <c r="H1110" i="1"/>
  <c r="G1118" i="1"/>
  <c r="H1118" i="1"/>
  <c r="G1125" i="1"/>
  <c r="H1125" i="1"/>
  <c r="G1133" i="1"/>
  <c r="H1133" i="1"/>
  <c r="G1141" i="1"/>
  <c r="H1141" i="1"/>
  <c r="G1149" i="1"/>
  <c r="H1149" i="1"/>
  <c r="H1162" i="1"/>
  <c r="G1162" i="1"/>
  <c r="H1170" i="1"/>
  <c r="G1170" i="1"/>
  <c r="H1178" i="1"/>
  <c r="G1178" i="1"/>
  <c r="H1186" i="1"/>
  <c r="G1186" i="1"/>
  <c r="H1194" i="1"/>
  <c r="G1194" i="1"/>
  <c r="E5" i="7"/>
  <c r="D1437" i="1"/>
  <c r="H1444" i="1"/>
  <c r="G1444" i="1"/>
  <c r="J1444" i="1"/>
  <c r="H307" i="9"/>
  <c r="H1440" i="1"/>
  <c r="G1440" i="1"/>
  <c r="J1440" i="1"/>
  <c r="H840" i="1"/>
  <c r="H844" i="1"/>
  <c r="H848" i="1"/>
  <c r="H852" i="1"/>
  <c r="H856" i="1"/>
  <c r="H860" i="1"/>
  <c r="H864" i="1"/>
  <c r="H868" i="1"/>
  <c r="H872" i="1"/>
  <c r="H876" i="1"/>
  <c r="H880" i="1"/>
  <c r="H884" i="1"/>
  <c r="H888" i="1"/>
  <c r="H892" i="1"/>
  <c r="H896" i="1"/>
  <c r="H900" i="1"/>
  <c r="H904" i="1"/>
  <c r="H908" i="1"/>
  <c r="H912" i="1"/>
  <c r="H916" i="1"/>
  <c r="H920" i="1"/>
  <c r="H924" i="1"/>
  <c r="H928" i="1"/>
  <c r="H932" i="1"/>
  <c r="H936" i="1"/>
  <c r="H940" i="1"/>
  <c r="H944" i="1"/>
  <c r="H948" i="1"/>
  <c r="H952" i="1"/>
  <c r="H956" i="1"/>
  <c r="H960" i="1"/>
  <c r="H964" i="1"/>
  <c r="H968" i="1"/>
  <c r="H972" i="1"/>
  <c r="H976" i="1"/>
  <c r="H980" i="1"/>
  <c r="H987" i="1"/>
  <c r="H991" i="1"/>
  <c r="H995" i="1"/>
  <c r="H999" i="1"/>
  <c r="H1003" i="1"/>
  <c r="H1011" i="1"/>
  <c r="H1015" i="1"/>
  <c r="H1019" i="1"/>
  <c r="H1023" i="1"/>
  <c r="H1027" i="1"/>
  <c r="H1031" i="1"/>
  <c r="H1035" i="1"/>
  <c r="H1039" i="1"/>
  <c r="H1043" i="1"/>
  <c r="H1050" i="1"/>
  <c r="H1054" i="1"/>
  <c r="H1058" i="1"/>
  <c r="H1062" i="1"/>
  <c r="H1069" i="1"/>
  <c r="H1073" i="1"/>
  <c r="H1077" i="1"/>
  <c r="H1081" i="1"/>
  <c r="H1085" i="1"/>
  <c r="H1089" i="1"/>
  <c r="H1093" i="1"/>
  <c r="H1097" i="1"/>
  <c r="H1101" i="1"/>
  <c r="H1105" i="1"/>
  <c r="H1109" i="1"/>
  <c r="H1113" i="1"/>
  <c r="H1117" i="1"/>
  <c r="H1121" i="1"/>
  <c r="H1128" i="1"/>
  <c r="H1132" i="1"/>
  <c r="H1136" i="1"/>
  <c r="H1140" i="1"/>
  <c r="H1144" i="1"/>
  <c r="H1148" i="1"/>
  <c r="G1156" i="1"/>
  <c r="G1160" i="1"/>
  <c r="G1164" i="1"/>
  <c r="G1168" i="1"/>
  <c r="G1172" i="1"/>
  <c r="G1176" i="1"/>
  <c r="G1180" i="1"/>
  <c r="G1188" i="1"/>
  <c r="G1192" i="1"/>
  <c r="G1196" i="1"/>
  <c r="F225" i="4"/>
  <c r="D224" i="4"/>
  <c r="H1442" i="1"/>
  <c r="G1442" i="1"/>
  <c r="J1442" i="1"/>
  <c r="I1447" i="1"/>
  <c r="H1452" i="1"/>
  <c r="I1457" i="1"/>
  <c r="H1463" i="1"/>
  <c r="I1466" i="1"/>
  <c r="H1473" i="1"/>
  <c r="H1478" i="1"/>
  <c r="H1483" i="1"/>
  <c r="G1483" i="1"/>
  <c r="H1487" i="1"/>
  <c r="G1487" i="1"/>
  <c r="H1491" i="1"/>
  <c r="G1491" i="1"/>
  <c r="H1495" i="1"/>
  <c r="G1495" i="1"/>
  <c r="H1499" i="1"/>
  <c r="G1499" i="1"/>
  <c r="H1503" i="1"/>
  <c r="G1503" i="1"/>
  <c r="H1507" i="1"/>
  <c r="G1507" i="1"/>
  <c r="H1511" i="1"/>
  <c r="G1511" i="1"/>
  <c r="H1515" i="1"/>
  <c r="G1515" i="1"/>
  <c r="H1519" i="1"/>
  <c r="G1519" i="1"/>
  <c r="H1523" i="1"/>
  <c r="G1523" i="1"/>
  <c r="H1527" i="1"/>
  <c r="G1527" i="1"/>
  <c r="H1531" i="1"/>
  <c r="G1531" i="1"/>
  <c r="H1535" i="1"/>
  <c r="G1535" i="1"/>
  <c r="H1539" i="1"/>
  <c r="G1539" i="1"/>
  <c r="F210" i="4"/>
  <c r="D196" i="4"/>
  <c r="F99" i="6"/>
  <c r="D89" i="6"/>
  <c r="C1393" i="1"/>
  <c r="J1445" i="1"/>
  <c r="H1450" i="1"/>
  <c r="I1455" i="1"/>
  <c r="H1460" i="1"/>
  <c r="I1464" i="1"/>
  <c r="H1471" i="1"/>
  <c r="I1474" i="1"/>
  <c r="H1476" i="1"/>
  <c r="I1479" i="1"/>
  <c r="F234" i="5"/>
  <c r="C1211" i="1"/>
  <c r="F238" i="5"/>
  <c r="C1215" i="1"/>
  <c r="F258" i="5"/>
  <c r="C1235" i="1"/>
  <c r="F43" i="6"/>
  <c r="C1337" i="1"/>
  <c r="H1439" i="1"/>
  <c r="I1439" i="1" s="1"/>
  <c r="H1441" i="1"/>
  <c r="I1441" i="1" s="1"/>
  <c r="H1443" i="1"/>
  <c r="I1443" i="1" s="1"/>
  <c r="G1446" i="1"/>
  <c r="I1446" i="1" s="1"/>
  <c r="G1448" i="1"/>
  <c r="I1448" i="1" s="1"/>
  <c r="G1450" i="1"/>
  <c r="I1450" i="1" s="1"/>
  <c r="G1452" i="1"/>
  <c r="I1452" i="1" s="1"/>
  <c r="G1456" i="1"/>
  <c r="I1456" i="1" s="1"/>
  <c r="G1458" i="1"/>
  <c r="I1458" i="1" s="1"/>
  <c r="G1460" i="1"/>
  <c r="I1460" i="1" s="1"/>
  <c r="G1463" i="1"/>
  <c r="I1463" i="1" s="1"/>
  <c r="G1465" i="1"/>
  <c r="I1465" i="1" s="1"/>
  <c r="G1467" i="1"/>
  <c r="I1467" i="1" s="1"/>
  <c r="G1470" i="1"/>
  <c r="G1471" i="1"/>
  <c r="G1473" i="1"/>
  <c r="I1473" i="1" s="1"/>
  <c r="G1475" i="1"/>
  <c r="G1476" i="1"/>
  <c r="I1476" i="1" s="1"/>
  <c r="G1478" i="1"/>
  <c r="I1478" i="1" s="1"/>
  <c r="F83" i="4"/>
  <c r="D82" i="4"/>
  <c r="F107" i="4"/>
  <c r="D106" i="4"/>
  <c r="F304" i="4"/>
  <c r="D299" i="4"/>
  <c r="F312" i="4"/>
  <c r="D311" i="4"/>
  <c r="D643" i="4"/>
  <c r="F416" i="4"/>
  <c r="F485" i="4"/>
  <c r="D484" i="4"/>
  <c r="F56" i="5"/>
  <c r="F119" i="5"/>
  <c r="D118" i="5"/>
  <c r="F239" i="5"/>
  <c r="F246" i="5"/>
  <c r="D245" i="5"/>
  <c r="D237" i="5" s="1"/>
  <c r="F259" i="5"/>
  <c r="D35" i="6"/>
  <c r="H1542" i="1"/>
  <c r="G1547" i="1"/>
  <c r="H1550" i="1"/>
  <c r="G1555" i="1"/>
  <c r="H1558" i="1"/>
  <c r="G1563" i="1"/>
  <c r="H1566" i="1"/>
  <c r="G1571" i="1"/>
  <c r="H1574" i="1"/>
  <c r="G1576" i="1"/>
  <c r="G1579" i="1"/>
  <c r="E82" i="4"/>
  <c r="D78" i="1" s="1"/>
  <c r="E106" i="4"/>
  <c r="D102" i="1" s="1"/>
  <c r="D124" i="4"/>
  <c r="F125" i="4"/>
  <c r="G21" i="9"/>
  <c r="F152" i="4"/>
  <c r="H21" i="9"/>
  <c r="F153" i="4"/>
  <c r="E311" i="4"/>
  <c r="D306" i="1" s="1"/>
  <c r="F356" i="4"/>
  <c r="D351" i="4"/>
  <c r="F364" i="4"/>
  <c r="D363" i="4"/>
  <c r="E643" i="4"/>
  <c r="D637" i="1" s="1"/>
  <c r="E421" i="4"/>
  <c r="F421" i="4" s="1"/>
  <c r="E484" i="4"/>
  <c r="D478" i="1" s="1"/>
  <c r="F585" i="4"/>
  <c r="D580" i="4"/>
  <c r="D68" i="5"/>
  <c r="H289" i="9"/>
  <c r="E289" i="9" s="1"/>
  <c r="B289" i="9" s="1"/>
  <c r="E87" i="5"/>
  <c r="D1065" i="1" s="1"/>
  <c r="G1065" i="1" s="1"/>
  <c r="G309" i="9"/>
  <c r="E309" i="9" s="1"/>
  <c r="B309" i="9" s="1"/>
  <c r="F190" i="5"/>
  <c r="D7" i="4"/>
  <c r="F8" i="4"/>
  <c r="F51" i="4"/>
  <c r="D50" i="4"/>
  <c r="F112" i="4"/>
  <c r="F164" i="4"/>
  <c r="F253" i="4"/>
  <c r="D252" i="4"/>
  <c r="E363" i="4"/>
  <c r="D358" i="1" s="1"/>
  <c r="D644" i="4"/>
  <c r="F473" i="4"/>
  <c r="D472" i="4"/>
  <c r="D593" i="4"/>
  <c r="F45" i="5"/>
  <c r="D12" i="5"/>
  <c r="F134" i="5"/>
  <c r="F164" i="5"/>
  <c r="F180" i="5"/>
  <c r="D177" i="5"/>
  <c r="F82" i="6"/>
  <c r="D5" i="7"/>
  <c r="G166" i="9"/>
  <c r="B130" i="9"/>
  <c r="B138" i="9"/>
  <c r="F417" i="4"/>
  <c r="F88" i="5"/>
  <c r="E143" i="9"/>
  <c r="B143" i="9" s="1"/>
  <c r="E146" i="5"/>
  <c r="E290" i="9"/>
  <c r="B290" i="9" s="1"/>
  <c r="G280" i="9"/>
  <c r="E280" i="9" s="1"/>
  <c r="B280" i="9" s="1"/>
  <c r="G279" i="9"/>
  <c r="E279" i="9" s="1"/>
  <c r="B279" i="9" s="1"/>
  <c r="G192" i="9"/>
  <c r="E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M213" i="9"/>
  <c r="F213" i="9" s="1"/>
  <c r="B213" i="9" s="1"/>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167" i="9"/>
  <c r="E167" i="9" s="1"/>
  <c r="B167" i="9" s="1"/>
  <c r="H166" i="9"/>
  <c r="G162" i="9"/>
  <c r="E162" i="9" s="1"/>
  <c r="B162" i="9" s="1"/>
  <c r="G163" i="9"/>
  <c r="E163" i="9" s="1"/>
  <c r="B163" i="9" s="1"/>
  <c r="H165" i="9"/>
  <c r="E165" i="9" s="1"/>
  <c r="B165" i="9" s="1"/>
  <c r="G164" i="9"/>
  <c r="E164" i="9" s="1"/>
  <c r="B164" i="9" s="1"/>
  <c r="I10" i="9"/>
  <c r="B155" i="9"/>
  <c r="B126" i="9"/>
  <c r="E129" i="9"/>
  <c r="B129" i="9" s="1"/>
  <c r="B134" i="9"/>
  <c r="E137" i="9"/>
  <c r="B137" i="9" s="1"/>
  <c r="B142" i="9"/>
  <c r="B216" i="9"/>
  <c r="E133" i="9"/>
  <c r="B133" i="9" s="1"/>
  <c r="E141" i="9"/>
  <c r="B141" i="9" s="1"/>
  <c r="F217" i="9"/>
  <c r="B217" i="9" s="1"/>
  <c r="F221" i="9"/>
  <c r="B221" i="9" s="1"/>
  <c r="F225" i="9"/>
  <c r="B225" i="9" s="1"/>
  <c r="F229" i="9"/>
  <c r="B229" i="9" s="1"/>
  <c r="F233" i="9"/>
  <c r="B233" i="9" s="1"/>
  <c r="F237" i="9"/>
  <c r="B237" i="9" s="1"/>
  <c r="F241" i="9"/>
  <c r="B241" i="9" s="1"/>
  <c r="F245" i="9"/>
  <c r="B245" i="9" s="1"/>
  <c r="F249" i="9"/>
  <c r="B249" i="9" s="1"/>
  <c r="F253" i="9"/>
  <c r="B253" i="9" s="1"/>
  <c r="F257" i="9"/>
  <c r="B257" i="9" s="1"/>
  <c r="F261" i="9"/>
  <c r="B261" i="9" s="1"/>
  <c r="F265" i="9"/>
  <c r="B265" i="9" s="1"/>
  <c r="F269" i="9"/>
  <c r="B269" i="9" s="1"/>
  <c r="F277" i="9"/>
  <c r="E287" i="9"/>
  <c r="B287" i="9" s="1"/>
  <c r="B296" i="9"/>
  <c r="B304" i="9"/>
  <c r="B308" i="9"/>
  <c r="B219" i="9"/>
  <c r="B223" i="9"/>
  <c r="B227" i="9"/>
  <c r="B231" i="9"/>
  <c r="B235" i="9"/>
  <c r="B239" i="9"/>
  <c r="B243" i="9"/>
  <c r="B247" i="9"/>
  <c r="B251" i="9"/>
  <c r="B255" i="9"/>
  <c r="B259" i="9"/>
  <c r="B263" i="9"/>
  <c r="B267" i="9"/>
  <c r="B271" i="9"/>
  <c r="E282" i="9"/>
  <c r="B282" i="9" s="1"/>
  <c r="B301" i="9"/>
  <c r="B305" i="9"/>
  <c r="G227" i="1" l="1"/>
  <c r="E528" i="4"/>
  <c r="D522" i="1" s="1"/>
  <c r="G561" i="1"/>
  <c r="F529" i="4"/>
  <c r="D523" i="1"/>
  <c r="H453" i="1"/>
  <c r="H1236" i="1"/>
  <c r="G1236" i="1"/>
  <c r="E176" i="5"/>
  <c r="E175" i="5" s="1"/>
  <c r="D1152" i="1" s="1"/>
  <c r="F206" i="5"/>
  <c r="D1183" i="1"/>
  <c r="H1183" i="1" s="1"/>
  <c r="G1184" i="1"/>
  <c r="H1167" i="1"/>
  <c r="G1167" i="1"/>
  <c r="G1048" i="1"/>
  <c r="H1007" i="1"/>
  <c r="H1453" i="1"/>
  <c r="G1047" i="1"/>
  <c r="F69" i="5"/>
  <c r="E7" i="5"/>
  <c r="D985" i="1" s="1"/>
  <c r="G1454" i="1"/>
  <c r="I1440" i="1"/>
  <c r="I31" i="3"/>
  <c r="D1469" i="1"/>
  <c r="G1423" i="1"/>
  <c r="H1424" i="1"/>
  <c r="G1424" i="1"/>
  <c r="G4" i="1"/>
  <c r="D1408" i="1"/>
  <c r="G1408" i="1" s="1"/>
  <c r="F114" i="6"/>
  <c r="H1401" i="1"/>
  <c r="G1401" i="1"/>
  <c r="I25" i="3"/>
  <c r="D1329" i="1"/>
  <c r="G1330" i="1"/>
  <c r="H1330" i="1"/>
  <c r="E141" i="6"/>
  <c r="D1435" i="1" s="1"/>
  <c r="I24" i="3"/>
  <c r="D1299" i="1"/>
  <c r="G1307" i="1"/>
  <c r="H1307" i="1"/>
  <c r="E21" i="9"/>
  <c r="G599" i="1"/>
  <c r="H599" i="1"/>
  <c r="G373" i="1"/>
  <c r="H373" i="1"/>
  <c r="E350" i="4"/>
  <c r="F263" i="4"/>
  <c r="H184" i="1"/>
  <c r="F163" i="4"/>
  <c r="H159" i="1"/>
  <c r="E151" i="4"/>
  <c r="D147" i="1" s="1"/>
  <c r="G149" i="1"/>
  <c r="E298" i="4"/>
  <c r="D293" i="1" s="1"/>
  <c r="C1518" i="1"/>
  <c r="G1518" i="1" s="1"/>
  <c r="C1524" i="1"/>
  <c r="H1524" i="1" s="1"/>
  <c r="G1525" i="1"/>
  <c r="H1525" i="1"/>
  <c r="C1481" i="1"/>
  <c r="H1481" i="1" s="1"/>
  <c r="F237" i="5"/>
  <c r="C1214" i="1"/>
  <c r="H23" i="3"/>
  <c r="B192" i="9"/>
  <c r="F146" i="5"/>
  <c r="D1124" i="1"/>
  <c r="F472" i="4"/>
  <c r="C466" i="1"/>
  <c r="F7" i="4"/>
  <c r="D6" i="4"/>
  <c r="C3" i="1"/>
  <c r="H21" i="3"/>
  <c r="C1046" i="1"/>
  <c r="D141" i="6"/>
  <c r="H1211" i="1"/>
  <c r="G1211" i="1"/>
  <c r="E6" i="4"/>
  <c r="E68" i="5"/>
  <c r="F68" i="5" s="1"/>
  <c r="F224" i="4"/>
  <c r="C220" i="1"/>
  <c r="G313" i="9"/>
  <c r="E313" i="9" s="1"/>
  <c r="B313" i="9" s="1"/>
  <c r="K1450" i="9"/>
  <c r="I34" i="3"/>
  <c r="C1517" i="1"/>
  <c r="G307" i="9"/>
  <c r="E307" i="9" s="1"/>
  <c r="B307" i="9" s="1"/>
  <c r="F177" i="5"/>
  <c r="D176" i="5"/>
  <c r="C1154" i="1"/>
  <c r="F12" i="5"/>
  <c r="C990" i="1"/>
  <c r="F252" i="4"/>
  <c r="C248" i="1"/>
  <c r="F50" i="4"/>
  <c r="C46" i="1"/>
  <c r="D7" i="5"/>
  <c r="E420" i="4"/>
  <c r="D415" i="1"/>
  <c r="F351" i="4"/>
  <c r="D350" i="4"/>
  <c r="C346" i="1"/>
  <c r="B21" i="9"/>
  <c r="F299" i="4"/>
  <c r="D298" i="4"/>
  <c r="C294" i="1"/>
  <c r="F82" i="4"/>
  <c r="C78" i="1"/>
  <c r="H1337" i="1"/>
  <c r="G1337" i="1"/>
  <c r="H1215" i="1"/>
  <c r="G1215" i="1"/>
  <c r="H1393" i="1"/>
  <c r="G1393" i="1"/>
  <c r="F196" i="4"/>
  <c r="D151" i="4"/>
  <c r="C192" i="1"/>
  <c r="I1442" i="1"/>
  <c r="H1518" i="1"/>
  <c r="G312" i="9"/>
  <c r="E312" i="9" s="1"/>
  <c r="G315" i="9"/>
  <c r="E315" i="9" s="1"/>
  <c r="C1436" i="1"/>
  <c r="H29" i="3"/>
  <c r="F644" i="4"/>
  <c r="C638" i="1"/>
  <c r="F580" i="4"/>
  <c r="C574" i="1"/>
  <c r="C1329" i="1"/>
  <c r="F35" i="6"/>
  <c r="H25" i="3"/>
  <c r="F643" i="4"/>
  <c r="C637" i="1"/>
  <c r="F89" i="6"/>
  <c r="C1383" i="1"/>
  <c r="H1437" i="1"/>
  <c r="G1437" i="1"/>
  <c r="E166" i="9"/>
  <c r="B166" i="9" s="1"/>
  <c r="F593" i="4"/>
  <c r="C587" i="1"/>
  <c r="F363" i="4"/>
  <c r="C358" i="1"/>
  <c r="F124" i="4"/>
  <c r="C120" i="1"/>
  <c r="F245" i="5"/>
  <c r="C1222" i="1"/>
  <c r="F118" i="5"/>
  <c r="C1096" i="1"/>
  <c r="F484" i="4"/>
  <c r="C478" i="1"/>
  <c r="F311" i="4"/>
  <c r="C306" i="1"/>
  <c r="F106" i="4"/>
  <c r="C102" i="1"/>
  <c r="I1471" i="1"/>
  <c r="H1235" i="1"/>
  <c r="G1235" i="1"/>
  <c r="D528" i="4"/>
  <c r="F87" i="5"/>
  <c r="H1065" i="1"/>
  <c r="D420" i="4"/>
  <c r="I1444" i="1"/>
  <c r="G1481" i="1"/>
  <c r="D1436" i="1"/>
  <c r="I29" i="3"/>
  <c r="H523" i="1" l="1"/>
  <c r="G523" i="1"/>
  <c r="E408" i="4"/>
  <c r="D403" i="1" s="1"/>
  <c r="D1153" i="1"/>
  <c r="G1183" i="1"/>
  <c r="I22" i="3"/>
  <c r="H19" i="9"/>
  <c r="E19" i="9" s="1"/>
  <c r="B19" i="9" s="1"/>
  <c r="I20" i="3"/>
  <c r="G1469" i="1"/>
  <c r="H1469" i="1"/>
  <c r="H1408" i="1"/>
  <c r="I28" i="3"/>
  <c r="G1299" i="1"/>
  <c r="H1299" i="1"/>
  <c r="D345" i="1"/>
  <c r="E407" i="4"/>
  <c r="D402" i="1" s="1"/>
  <c r="E289" i="4"/>
  <c r="E413" i="4" s="1"/>
  <c r="I17" i="3"/>
  <c r="H11" i="3"/>
  <c r="N3" i="9" s="1"/>
  <c r="G1524" i="1"/>
  <c r="H637" i="1"/>
  <c r="G637" i="1"/>
  <c r="H1383" i="1"/>
  <c r="G1383" i="1"/>
  <c r="H1436" i="1"/>
  <c r="G1436" i="1"/>
  <c r="H46" i="1"/>
  <c r="G46" i="1"/>
  <c r="G990" i="1"/>
  <c r="H990" i="1"/>
  <c r="E412" i="4"/>
  <c r="I16" i="3"/>
  <c r="D2" i="1"/>
  <c r="D412" i="4"/>
  <c r="F6" i="4"/>
  <c r="H16" i="3"/>
  <c r="C2" i="1"/>
  <c r="G466" i="1"/>
  <c r="H466" i="1"/>
  <c r="G1124" i="1"/>
  <c r="H1124" i="1"/>
  <c r="G1214" i="1"/>
  <c r="H1214" i="1"/>
  <c r="D635" i="4"/>
  <c r="F420" i="4"/>
  <c r="C414" i="1"/>
  <c r="D636" i="4"/>
  <c r="F528" i="4"/>
  <c r="C522" i="1"/>
  <c r="H102" i="1"/>
  <c r="G102" i="1"/>
  <c r="H478" i="1"/>
  <c r="G478" i="1"/>
  <c r="H1222" i="1"/>
  <c r="G1222" i="1"/>
  <c r="G358" i="1"/>
  <c r="H358" i="1"/>
  <c r="G638" i="1"/>
  <c r="H638" i="1"/>
  <c r="E314" i="9"/>
  <c r="I10" i="3" s="1"/>
  <c r="B315" i="9"/>
  <c r="H294" i="1"/>
  <c r="G294" i="1"/>
  <c r="G415" i="1"/>
  <c r="H415" i="1"/>
  <c r="H220" i="1"/>
  <c r="G220" i="1"/>
  <c r="F141" i="6"/>
  <c r="C1435" i="1"/>
  <c r="H28" i="3"/>
  <c r="G1329" i="1"/>
  <c r="H1329" i="1"/>
  <c r="H9" i="3"/>
  <c r="E635" i="4"/>
  <c r="D629" i="1" s="1"/>
  <c r="D414" i="1"/>
  <c r="E636" i="4"/>
  <c r="D630" i="1" s="1"/>
  <c r="H1154" i="1"/>
  <c r="G1154" i="1"/>
  <c r="G1517" i="1"/>
  <c r="H1517" i="1"/>
  <c r="B312" i="9"/>
  <c r="E311" i="9"/>
  <c r="H192" i="1"/>
  <c r="G192" i="1"/>
  <c r="F298" i="4"/>
  <c r="D407" i="4"/>
  <c r="C293" i="1"/>
  <c r="H346" i="1"/>
  <c r="G346" i="1"/>
  <c r="H248" i="1"/>
  <c r="G248" i="1"/>
  <c r="H306" i="1"/>
  <c r="G306" i="1"/>
  <c r="G1096" i="1"/>
  <c r="H1096" i="1"/>
  <c r="H120" i="1"/>
  <c r="G120" i="1"/>
  <c r="G587" i="1"/>
  <c r="H587" i="1"/>
  <c r="H574" i="1"/>
  <c r="G574" i="1"/>
  <c r="D289" i="4"/>
  <c r="D290" i="4" s="1"/>
  <c r="F151" i="4"/>
  <c r="H17" i="3"/>
  <c r="C147" i="1"/>
  <c r="H78" i="1"/>
  <c r="G78" i="1"/>
  <c r="D408" i="4"/>
  <c r="F350" i="4"/>
  <c r="C345" i="1"/>
  <c r="D6" i="5"/>
  <c r="F7" i="5"/>
  <c r="H20" i="3"/>
  <c r="C985" i="1"/>
  <c r="F176" i="5"/>
  <c r="D175" i="5"/>
  <c r="C1153" i="1"/>
  <c r="H22" i="3"/>
  <c r="I21" i="3"/>
  <c r="D1046" i="1"/>
  <c r="G1046" i="1" s="1"/>
  <c r="E6" i="5"/>
  <c r="G3" i="1"/>
  <c r="H3" i="1"/>
  <c r="G317" i="9"/>
  <c r="E317" i="9" s="1"/>
  <c r="E415" i="4" l="1"/>
  <c r="D410" i="1" s="1"/>
  <c r="E290" i="4"/>
  <c r="D286" i="1" s="1"/>
  <c r="D285" i="1"/>
  <c r="E640" i="4"/>
  <c r="D634" i="1" s="1"/>
  <c r="D408" i="1"/>
  <c r="E291" i="4"/>
  <c r="D287" i="1" s="1"/>
  <c r="I11" i="3"/>
  <c r="C286" i="1"/>
  <c r="H278" i="9"/>
  <c r="D984" i="1"/>
  <c r="K3" i="9"/>
  <c r="F636" i="4"/>
  <c r="C630" i="1"/>
  <c r="H1046" i="1"/>
  <c r="E639" i="4"/>
  <c r="E414" i="4"/>
  <c r="D409" i="1" s="1"/>
  <c r="D407" i="1"/>
  <c r="H1153" i="1"/>
  <c r="G1153" i="1"/>
  <c r="B317" i="9"/>
  <c r="E316" i="9"/>
  <c r="I9" i="3" s="1"/>
  <c r="F175" i="5"/>
  <c r="C1152" i="1"/>
  <c r="F408" i="4"/>
  <c r="C403" i="1"/>
  <c r="H1435" i="1"/>
  <c r="G1435" i="1"/>
  <c r="H414" i="1"/>
  <c r="G414" i="1"/>
  <c r="D639" i="4"/>
  <c r="F412" i="4"/>
  <c r="C407" i="1"/>
  <c r="H147" i="1"/>
  <c r="G147" i="1"/>
  <c r="G284" i="9"/>
  <c r="E284" i="9" s="1"/>
  <c r="B284" i="9" s="1"/>
  <c r="G278" i="9"/>
  <c r="F6" i="5"/>
  <c r="C984" i="1"/>
  <c r="H293" i="1"/>
  <c r="G293" i="1"/>
  <c r="H522" i="1"/>
  <c r="G522" i="1"/>
  <c r="H2" i="1"/>
  <c r="G2" i="1"/>
  <c r="G985" i="1"/>
  <c r="H985" i="1"/>
  <c r="H345" i="1"/>
  <c r="G345" i="1"/>
  <c r="D413" i="4"/>
  <c r="D291" i="4"/>
  <c r="F289" i="4"/>
  <c r="C285" i="1"/>
  <c r="F407" i="4"/>
  <c r="C402" i="1"/>
  <c r="F635" i="4"/>
  <c r="C629" i="1"/>
  <c r="E278" i="9" l="1"/>
  <c r="B278" i="9" s="1"/>
  <c r="E642" i="4"/>
  <c r="D636" i="1" s="1"/>
  <c r="F290" i="4"/>
  <c r="D640" i="4"/>
  <c r="D415" i="4"/>
  <c r="F413" i="4"/>
  <c r="C408" i="1"/>
  <c r="H8" i="3"/>
  <c r="G984" i="1"/>
  <c r="H984" i="1"/>
  <c r="D414" i="4"/>
  <c r="H403" i="1"/>
  <c r="G403" i="1"/>
  <c r="H630" i="1"/>
  <c r="G630" i="1"/>
  <c r="H285" i="1"/>
  <c r="G285" i="1"/>
  <c r="D641" i="4"/>
  <c r="F639" i="4"/>
  <c r="C633" i="1"/>
  <c r="H402" i="1"/>
  <c r="G402" i="1"/>
  <c r="F291" i="4"/>
  <c r="C287" i="1"/>
  <c r="H629" i="1"/>
  <c r="G629" i="1"/>
  <c r="H407" i="1"/>
  <c r="G407" i="1"/>
  <c r="G1152" i="1"/>
  <c r="H1152" i="1"/>
  <c r="E641" i="4"/>
  <c r="D633" i="1"/>
  <c r="H286" i="1"/>
  <c r="G286" i="1"/>
  <c r="E277" i="9" l="1"/>
  <c r="I8" i="3" s="1"/>
  <c r="E646" i="4"/>
  <c r="D640" i="1" s="1"/>
  <c r="C409" i="1"/>
  <c r="F414" i="4"/>
  <c r="G408" i="1"/>
  <c r="H408" i="1"/>
  <c r="F641" i="4"/>
  <c r="D645" i="4"/>
  <c r="C635" i="1"/>
  <c r="H287" i="1"/>
  <c r="G287" i="1"/>
  <c r="H633" i="1"/>
  <c r="G633" i="1"/>
  <c r="E645" i="4"/>
  <c r="D635" i="1"/>
  <c r="F415" i="4"/>
  <c r="C410" i="1"/>
  <c r="M3" i="9"/>
  <c r="D642" i="4"/>
  <c r="F640" i="4"/>
  <c r="C634" i="1"/>
  <c r="I19" i="3" l="1"/>
  <c r="G634" i="1"/>
  <c r="H634" i="1"/>
  <c r="I18" i="3"/>
  <c r="D639" i="1"/>
  <c r="H635" i="1"/>
  <c r="G635" i="1"/>
  <c r="F645" i="4"/>
  <c r="H18" i="3"/>
  <c r="C639" i="1"/>
  <c r="F642" i="4"/>
  <c r="D646" i="4"/>
  <c r="C636" i="1"/>
  <c r="H410" i="1"/>
  <c r="G410" i="1"/>
  <c r="H409" i="1"/>
  <c r="G409" i="1"/>
  <c r="H636" i="1" l="1"/>
  <c r="G636" i="1"/>
  <c r="H7" i="3"/>
  <c r="F646" i="4"/>
  <c r="H19" i="3"/>
  <c r="C640" i="1"/>
  <c r="G276" i="9"/>
  <c r="E276" i="9" s="1"/>
  <c r="B276" i="9" s="1"/>
  <c r="H639" i="1"/>
  <c r="G639" i="1"/>
  <c r="J3" i="9" l="1"/>
  <c r="H640" i="1"/>
  <c r="G640" i="1"/>
  <c r="L272" i="9" l="1"/>
  <c r="H274" i="9"/>
  <c r="G274" i="9"/>
  <c r="M272" i="9"/>
  <c r="H18" i="9"/>
  <c r="G18" i="9"/>
  <c r="H17" i="9"/>
  <c r="M16" i="9"/>
  <c r="L15" i="9"/>
  <c r="K13" i="9"/>
  <c r="I11" i="9"/>
  <c r="J10" i="9"/>
  <c r="K9" i="9"/>
  <c r="I7" i="9"/>
  <c r="J6" i="9"/>
  <c r="K5" i="9"/>
  <c r="I8" i="9"/>
  <c r="M15" i="9"/>
  <c r="I5" i="9"/>
  <c r="K11" i="9"/>
  <c r="H16" i="9"/>
  <c r="J5" i="9"/>
  <c r="L16" i="9"/>
  <c r="G17" i="9"/>
  <c r="K10" i="9"/>
  <c r="G16" i="9"/>
  <c r="K7" i="9"/>
  <c r="J12" i="9"/>
  <c r="J17" i="9"/>
  <c r="I6" i="9"/>
  <c r="K12" i="9"/>
  <c r="K6" i="9"/>
  <c r="J11" i="9"/>
  <c r="I17" i="9"/>
  <c r="J8" i="9"/>
  <c r="I13" i="9"/>
  <c r="K8" i="9"/>
  <c r="J13" i="9"/>
  <c r="J7" i="9"/>
  <c r="I12" i="9"/>
  <c r="I9" i="9"/>
  <c r="G15" i="9"/>
  <c r="J9" i="9"/>
  <c r="H15" i="9"/>
  <c r="E274" i="9" l="1"/>
  <c r="E20" i="9" s="1"/>
  <c r="I7" i="3" s="1"/>
  <c r="F15" i="9"/>
  <c r="E13" i="9"/>
  <c r="B13" i="9" s="1"/>
  <c r="E12" i="9"/>
  <c r="B12" i="9" s="1"/>
  <c r="E9" i="9"/>
  <c r="B9" i="9" s="1"/>
  <c r="F16" i="9"/>
  <c r="E5" i="9"/>
  <c r="E11" i="9"/>
  <c r="B11" i="9" s="1"/>
  <c r="E17" i="9"/>
  <c r="B17" i="9" s="1"/>
  <c r="E10" i="9"/>
  <c r="B10" i="9" s="1"/>
  <c r="E15" i="9"/>
  <c r="E6" i="9"/>
  <c r="B6" i="9" s="1"/>
  <c r="E16" i="9"/>
  <c r="E7" i="9"/>
  <c r="B7" i="9" s="1"/>
  <c r="E18" i="9"/>
  <c r="B18" i="9" s="1"/>
  <c r="E8" i="9"/>
  <c r="B8" i="9" s="1"/>
  <c r="F272" i="9"/>
  <c r="B274" i="9" l="1"/>
  <c r="F14" i="9"/>
  <c r="B16" i="9"/>
  <c r="B272" i="9"/>
  <c r="F20" i="9"/>
  <c r="B15" i="9"/>
  <c r="E14" i="9"/>
  <c r="E4" i="9"/>
  <c r="B5" i="9"/>
  <c r="F3" i="9" l="1"/>
  <c r="E3" i="9"/>
</calcChain>
</file>

<file path=xl/sharedStrings.xml><?xml version="1.0" encoding="utf-8"?>
<sst xmlns="http://schemas.openxmlformats.org/spreadsheetml/2006/main" count="4369" uniqueCount="3422">
  <si>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</si>
  <si>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</si>
  <si>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</si>
  <si>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</si>
  <si>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</si>
  <si>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</si>
  <si>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</si>
  <si>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</si>
  <si>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</si>
  <si>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</si>
  <si>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</si>
  <si>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</si>
  <si>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</si>
  <si>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</si>
  <si>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</si>
  <si>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</si>
  <si>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</si>
  <si>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</si>
  <si>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</si>
  <si>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</si>
  <si>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</si>
  <si>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</si>
  <si>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</si>
  <si>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</si>
  <si>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</si>
  <si>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</si>
  <si>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</si>
  <si>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</si>
  <si>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</si>
  <si>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</si>
  <si>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</si>
  <si>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GRAD ZADAR</t>
  </si>
  <si>
    <t>BILANCA</t>
  </si>
  <si>
    <t>RAS funkcijski</t>
  </si>
  <si>
    <t>Razina:</t>
  </si>
  <si>
    <t>22</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</si>
  <si>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</si>
  <si>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</si>
  <si>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</si>
  <si>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</si>
  <si>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</si>
  <si>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</si>
  <si>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</si>
  <si>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</si>
  <si>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</si>
  <si>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</si>
  <si>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</si>
  <si>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</si>
  <si>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</si>
  <si>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35724 - GRAD ZADAR</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</si>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</sst>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 fontId="6" fillId="0" borderId="40" xfId="0" applyNumberFormat="1" applyFont="1" applyFill="1" applyBorder="1" applyAlignment="1" applyProtection="1">
      <alignment horizontal="right" vertical="top" shrinkToFit="1"/>
      <protection locked="0"/>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68971011.979999989</v>
      </c>
      <c r="D2" s="6">
        <f>'PR-RAS'!E6</f>
        <v>79532437.590000004</v>
      </c>
      <c r="E2" s="6">
        <v>0</v>
      </c>
      <c r="F2" s="6">
        <v>0</v>
      </c>
      <c r="G2" s="7">
        <f t="shared" ref="G2:G264" si="0">(B2/1000)*(C2*1+D2*2)</f>
        <v>228035.88716000001</v>
      </c>
      <c r="H2" s="7">
        <f t="shared" ref="H2:H264" si="1">ABS(C2-ROUND(C2,0))+ABS(D2-ROUND(D2,0))</f>
        <v>0.43000000715255737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36753219.959999993</v>
      </c>
      <c r="D3" s="1">
        <f>'PR-RAS'!E7</f>
        <v>45511550.170000009</v>
      </c>
      <c r="E3" s="1">
        <v>0</v>
      </c>
      <c r="F3" s="1">
        <v>0</v>
      </c>
      <c r="G3" s="2">
        <f t="shared" si="0"/>
        <v>255552.64060000004</v>
      </c>
      <c r="H3" s="2">
        <f t="shared" si="1"/>
        <v>0.21000001579523087</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27694701.73</v>
      </c>
      <c r="D4" s="1">
        <f>'PR-RAS'!E8</f>
        <v>37193222.150000006</v>
      </c>
      <c r="E4" s="1">
        <v>0</v>
      </c>
      <c r="F4" s="1">
        <v>0</v>
      </c>
      <c r="G4" s="2">
        <f t="shared" si="0"/>
        <v>306243.43809000007</v>
      </c>
      <c r="H4" s="2">
        <f t="shared" si="1"/>
        <v>0.42000000551342964</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24248508.850000001</v>
      </c>
      <c r="D5" s="1">
        <f>'PR-RAS'!E9</f>
        <v>32452402.979999997</v>
      </c>
      <c r="E5" s="1">
        <v>0</v>
      </c>
      <c r="F5" s="1">
        <v>0</v>
      </c>
      <c r="G5" s="2">
        <f t="shared" si="0"/>
        <v>356613.25924000004</v>
      </c>
      <c r="H5" s="2">
        <f t="shared" si="1"/>
        <v>0.17000000178813934</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1296579.28</v>
      </c>
      <c r="D6" s="1">
        <f>'PR-RAS'!E10</f>
        <v>1840025.05</v>
      </c>
      <c r="E6" s="1">
        <v>0</v>
      </c>
      <c r="F6" s="1">
        <v>0</v>
      </c>
      <c r="G6" s="2">
        <f t="shared" si="0"/>
        <v>24883.1469</v>
      </c>
      <c r="H6" s="2">
        <f t="shared" si="1"/>
        <v>0.33000000007450581</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1705564.39</v>
      </c>
      <c r="D7" s="1">
        <f>'PR-RAS'!E11</f>
        <v>2085278.27</v>
      </c>
      <c r="E7" s="1">
        <v>0</v>
      </c>
      <c r="F7" s="1">
        <v>0</v>
      </c>
      <c r="G7" s="2">
        <f t="shared" si="0"/>
        <v>35256.725579999998</v>
      </c>
      <c r="H7" s="2">
        <f t="shared" si="1"/>
        <v>0.65999999991618097</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2525879.31</v>
      </c>
      <c r="D8" s="1">
        <f>'PR-RAS'!E12</f>
        <v>2997377.27</v>
      </c>
      <c r="E8" s="1">
        <v>0</v>
      </c>
      <c r="F8" s="1">
        <v>0</v>
      </c>
      <c r="G8" s="2">
        <f t="shared" si="0"/>
        <v>59644.436949999996</v>
      </c>
      <c r="H8" s="2">
        <f t="shared" si="1"/>
        <v>0.58000000007450581</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962822.95</v>
      </c>
      <c r="D9" s="1">
        <f>'PR-RAS'!E13</f>
        <v>1457444.6</v>
      </c>
      <c r="E9" s="1">
        <v>0</v>
      </c>
      <c r="F9" s="1">
        <v>0</v>
      </c>
      <c r="G9" s="2">
        <f t="shared" si="0"/>
        <v>31021.697200000002</v>
      </c>
      <c r="H9" s="2">
        <f t="shared" si="1"/>
        <v>0.44999999995343387</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56.42</v>
      </c>
      <c r="E10" s="1">
        <v>0</v>
      </c>
      <c r="F10" s="1">
        <v>0</v>
      </c>
      <c r="G10" s="2">
        <f t="shared" si="0"/>
        <v>1.01556</v>
      </c>
      <c r="H10" s="2">
        <f t="shared" si="1"/>
        <v>0.42000000000000171</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3044653.05</v>
      </c>
      <c r="D11" s="1">
        <f>'PR-RAS'!E15</f>
        <v>3639362.44</v>
      </c>
      <c r="E11" s="1">
        <v>0</v>
      </c>
      <c r="F11" s="1">
        <v>0</v>
      </c>
      <c r="G11" s="2">
        <f t="shared" si="0"/>
        <v>103233.77929999999</v>
      </c>
      <c r="H11" s="2">
        <f t="shared" si="1"/>
        <v>0.48999999975785613</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8254137.5699999994</v>
      </c>
      <c r="D19" s="1">
        <f>'PR-RAS'!E23</f>
        <v>7356555.1800000006</v>
      </c>
      <c r="E19" s="1">
        <v>0</v>
      </c>
      <c r="F19" s="1">
        <v>0</v>
      </c>
      <c r="G19" s="2">
        <f t="shared" si="0"/>
        <v>413410.46273999999</v>
      </c>
      <c r="H19" s="2">
        <f t="shared" si="1"/>
        <v>0.6100000012665987</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463602.85</v>
      </c>
      <c r="D20" s="1">
        <f>'PR-RAS'!E24</f>
        <v>529581.94999999995</v>
      </c>
      <c r="E20" s="1">
        <v>0</v>
      </c>
      <c r="F20" s="1">
        <v>0</v>
      </c>
      <c r="G20" s="2">
        <f t="shared" si="0"/>
        <v>28932.56825</v>
      </c>
      <c r="H20" s="2">
        <f t="shared" si="1"/>
        <v>0.20000000006984919</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7790534.7199999997</v>
      </c>
      <c r="D23" s="1">
        <f>'PR-RAS'!E27</f>
        <v>6826973.2300000004</v>
      </c>
      <c r="E23" s="1">
        <v>0</v>
      </c>
      <c r="F23" s="1">
        <v>0</v>
      </c>
      <c r="G23" s="2">
        <f t="shared" si="0"/>
        <v>471778.58595999994</v>
      </c>
      <c r="H23" s="2">
        <f t="shared" si="1"/>
        <v>0.51000000070780516</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804360.33</v>
      </c>
      <c r="D25" s="1">
        <f>'PR-RAS'!E29</f>
        <v>961207.34</v>
      </c>
      <c r="E25" s="1">
        <v>0</v>
      </c>
      <c r="F25" s="1">
        <v>0</v>
      </c>
      <c r="G25" s="2">
        <f t="shared" si="0"/>
        <v>65442.600239999992</v>
      </c>
      <c r="H25" s="2">
        <f t="shared" si="1"/>
        <v>0.66999999992549419</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803172.47</v>
      </c>
      <c r="D27" s="1">
        <f>'PR-RAS'!E31</f>
        <v>961087.15</v>
      </c>
      <c r="E27" s="1">
        <v>0</v>
      </c>
      <c r="F27" s="1">
        <v>0</v>
      </c>
      <c r="G27" s="2">
        <f t="shared" si="0"/>
        <v>70859.016019999995</v>
      </c>
      <c r="H27" s="2">
        <f t="shared" si="1"/>
        <v>0.61999999999534339</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1187.8599999999999</v>
      </c>
      <c r="D29" s="1">
        <f>'PR-RAS'!E33</f>
        <v>120.19</v>
      </c>
      <c r="E29" s="1">
        <v>0</v>
      </c>
      <c r="F29" s="1">
        <v>0</v>
      </c>
      <c r="G29" s="2">
        <f t="shared" si="0"/>
        <v>39.990719999999996</v>
      </c>
      <c r="H29" s="2">
        <f t="shared" si="1"/>
        <v>0.33000000000009777</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20.329999999999998</v>
      </c>
      <c r="D36" s="1">
        <f>'PR-RAS'!E40</f>
        <v>565.5</v>
      </c>
      <c r="E36" s="1">
        <v>0</v>
      </c>
      <c r="F36" s="1">
        <v>0</v>
      </c>
      <c r="G36" s="2">
        <f t="shared" si="0"/>
        <v>40.296550000000003</v>
      </c>
      <c r="H36" s="2">
        <f t="shared" si="1"/>
        <v>0.82999999999999829</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20.329999999999998</v>
      </c>
      <c r="D39" s="1">
        <f>'PR-RAS'!E43</f>
        <v>565.5</v>
      </c>
      <c r="E39" s="1">
        <v>0</v>
      </c>
      <c r="F39" s="1">
        <v>0</v>
      </c>
      <c r="G39" s="2">
        <f t="shared" si="0"/>
        <v>43.750539999999994</v>
      </c>
      <c r="H39" s="2">
        <f t="shared" si="1"/>
        <v>0.82999999999999829</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12124376.48</v>
      </c>
      <c r="D46" s="1">
        <f>'PR-RAS'!E50</f>
        <v>11855300.949999999</v>
      </c>
      <c r="E46" s="1">
        <v>0</v>
      </c>
      <c r="F46" s="1">
        <v>0</v>
      </c>
      <c r="G46" s="2">
        <f t="shared" si="0"/>
        <v>1612574.0270999998</v>
      </c>
      <c r="H46" s="2">
        <f t="shared" si="1"/>
        <v>0.5300000011920929</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958184.52</v>
      </c>
      <c r="D50" s="1">
        <f>'PR-RAS'!E54</f>
        <v>387021.79</v>
      </c>
      <c r="E50" s="1">
        <v>0</v>
      </c>
      <c r="F50" s="1">
        <v>0</v>
      </c>
      <c r="G50" s="2">
        <f t="shared" si="0"/>
        <v>84879.176900000006</v>
      </c>
      <c r="H50" s="2">
        <f t="shared" si="1"/>
        <v>0.69000000000232831</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958184.52</v>
      </c>
      <c r="D53" s="1">
        <f>'PR-RAS'!E57</f>
        <v>387021.79</v>
      </c>
      <c r="E53" s="1">
        <v>0</v>
      </c>
      <c r="F53" s="1">
        <v>0</v>
      </c>
      <c r="G53" s="2">
        <f t="shared" si="0"/>
        <v>90075.861199999999</v>
      </c>
      <c r="H53" s="2">
        <f t="shared" si="1"/>
        <v>0.69000000000232831</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1296448.56</v>
      </c>
      <c r="D55" s="1">
        <f>'PR-RAS'!E59</f>
        <v>1283787.25</v>
      </c>
      <c r="E55" s="1">
        <v>0</v>
      </c>
      <c r="F55" s="1">
        <v>0</v>
      </c>
      <c r="G55" s="2">
        <f t="shared" si="0"/>
        <v>208657.24523999999</v>
      </c>
      <c r="H55" s="2">
        <f t="shared" si="1"/>
        <v>0.68999999994412065</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801795.42</v>
      </c>
      <c r="D56" s="1">
        <f>'PR-RAS'!E60</f>
        <v>855426.12</v>
      </c>
      <c r="E56" s="1">
        <v>0</v>
      </c>
      <c r="F56" s="1">
        <v>0</v>
      </c>
      <c r="G56" s="2">
        <f t="shared" si="0"/>
        <v>138195.6213</v>
      </c>
      <c r="H56" s="2">
        <f t="shared" si="1"/>
        <v>0.5400000000372529</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494653.14</v>
      </c>
      <c r="D57" s="1">
        <f>'PR-RAS'!E61</f>
        <v>428361.13</v>
      </c>
      <c r="E57" s="1">
        <v>0</v>
      </c>
      <c r="F57" s="1">
        <v>0</v>
      </c>
      <c r="G57" s="2">
        <f t="shared" si="0"/>
        <v>75677.022400000002</v>
      </c>
      <c r="H57" s="2">
        <f t="shared" si="1"/>
        <v>0.27000000001862645</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2678798.23</v>
      </c>
      <c r="D58" s="1">
        <f>'PR-RAS'!E62</f>
        <v>1359219.54</v>
      </c>
      <c r="E58" s="1">
        <v>0</v>
      </c>
      <c r="F58" s="1">
        <v>0</v>
      </c>
      <c r="G58" s="2">
        <f t="shared" si="0"/>
        <v>307642.52667000005</v>
      </c>
      <c r="H58" s="2">
        <f t="shared" si="1"/>
        <v>0.68999999994412065</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502144.17</v>
      </c>
      <c r="D59" s="1">
        <f>'PR-RAS'!E63</f>
        <v>559219.54</v>
      </c>
      <c r="E59" s="1">
        <v>0</v>
      </c>
      <c r="F59" s="1">
        <v>0</v>
      </c>
      <c r="G59" s="2">
        <f t="shared" si="0"/>
        <v>93993.828500000003</v>
      </c>
      <c r="H59" s="2">
        <f t="shared" si="1"/>
        <v>0.62999999994644895</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2176654.06</v>
      </c>
      <c r="D60" s="1">
        <f>'PR-RAS'!E64</f>
        <v>800000</v>
      </c>
      <c r="E60" s="1">
        <v>0</v>
      </c>
      <c r="F60" s="1">
        <v>0</v>
      </c>
      <c r="G60" s="2">
        <f t="shared" si="0"/>
        <v>222822.58953999999</v>
      </c>
      <c r="H60" s="2">
        <f t="shared" si="1"/>
        <v>6.0000000055879354E-2</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2219215.5099999998</v>
      </c>
      <c r="D61" s="1">
        <f>'PR-RAS'!E65</f>
        <v>1914639.51</v>
      </c>
      <c r="E61" s="1">
        <v>0</v>
      </c>
      <c r="F61" s="1">
        <v>0</v>
      </c>
      <c r="G61" s="2">
        <f t="shared" si="0"/>
        <v>362909.67179999995</v>
      </c>
      <c r="H61" s="2">
        <f t="shared" si="1"/>
        <v>0.98000000021420419</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1853849.43</v>
      </c>
      <c r="D62" s="1">
        <f>'PR-RAS'!E66</f>
        <v>1639645.27</v>
      </c>
      <c r="E62" s="1">
        <v>0</v>
      </c>
      <c r="F62" s="1">
        <v>0</v>
      </c>
      <c r="G62" s="2">
        <f t="shared" si="0"/>
        <v>313121.53816999996</v>
      </c>
      <c r="H62" s="2">
        <f t="shared" si="1"/>
        <v>0.69999999995343387</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365366.08</v>
      </c>
      <c r="D63" s="1">
        <f>'PR-RAS'!E67</f>
        <v>274994.24</v>
      </c>
      <c r="E63" s="1">
        <v>0</v>
      </c>
      <c r="F63" s="1">
        <v>0</v>
      </c>
      <c r="G63" s="2">
        <f t="shared" si="0"/>
        <v>56751.98272</v>
      </c>
      <c r="H63" s="2">
        <f t="shared" si="1"/>
        <v>0.32000000000698492</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4971729.66</v>
      </c>
      <c r="D70" s="1">
        <f>'PR-RAS'!E74</f>
        <v>6910632.8600000003</v>
      </c>
      <c r="E70" s="1">
        <v>0</v>
      </c>
      <c r="F70" s="1">
        <v>0</v>
      </c>
      <c r="G70" s="2">
        <f t="shared" si="0"/>
        <v>1296716.6812200004</v>
      </c>
      <c r="H70" s="2">
        <f t="shared" si="1"/>
        <v>0.47999999951571226</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848677.04</v>
      </c>
      <c r="D71" s="1">
        <f>'PR-RAS'!E75</f>
        <v>1797708.62</v>
      </c>
      <c r="E71" s="1">
        <v>0</v>
      </c>
      <c r="F71" s="1">
        <v>0</v>
      </c>
      <c r="G71" s="2">
        <f t="shared" si="0"/>
        <v>311086.59960000007</v>
      </c>
      <c r="H71" s="2">
        <f t="shared" si="1"/>
        <v>0.41999999992549419</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4123052.62</v>
      </c>
      <c r="D72" s="1">
        <f>'PR-RAS'!E76</f>
        <v>5112924.24</v>
      </c>
      <c r="E72" s="1">
        <v>0</v>
      </c>
      <c r="F72" s="1">
        <v>0</v>
      </c>
      <c r="G72" s="2">
        <f t="shared" si="0"/>
        <v>1018771.9781000001</v>
      </c>
      <c r="H72" s="2">
        <f t="shared" si="1"/>
        <v>0.62000000011175871</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4436195.4000000004</v>
      </c>
      <c r="D78" s="1">
        <f>'PR-RAS'!E82</f>
        <v>5065112.25</v>
      </c>
      <c r="E78" s="1">
        <v>0</v>
      </c>
      <c r="F78" s="1">
        <v>0</v>
      </c>
      <c r="G78" s="2">
        <f t="shared" si="0"/>
        <v>1121614.3323000001</v>
      </c>
      <c r="H78" s="2">
        <f t="shared" si="1"/>
        <v>0.65000000037252903</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256125.43000000002</v>
      </c>
      <c r="D79" s="1">
        <f>'PR-RAS'!E83</f>
        <v>756246.10000000009</v>
      </c>
      <c r="E79" s="1">
        <v>0</v>
      </c>
      <c r="F79" s="1">
        <v>0</v>
      </c>
      <c r="G79" s="2">
        <f t="shared" si="0"/>
        <v>137952.17514000001</v>
      </c>
      <c r="H79" s="2">
        <f t="shared" si="1"/>
        <v>0.53000000011525117</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1655.98</v>
      </c>
      <c r="D81" s="1">
        <f>'PR-RAS'!E85</f>
        <v>34232.93</v>
      </c>
      <c r="E81" s="1">
        <v>0</v>
      </c>
      <c r="F81" s="1">
        <v>0</v>
      </c>
      <c r="G81" s="2">
        <f t="shared" si="0"/>
        <v>5609.7471999999998</v>
      </c>
      <c r="H81" s="2">
        <f t="shared" si="1"/>
        <v>8.9999999999690772E-2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254469.45</v>
      </c>
      <c r="D82" s="1">
        <f>'PR-RAS'!E86</f>
        <v>722013.17</v>
      </c>
      <c r="E82" s="1">
        <v>0</v>
      </c>
      <c r="F82" s="1">
        <v>0</v>
      </c>
      <c r="G82" s="2">
        <f t="shared" si="0"/>
        <v>137578.15899</v>
      </c>
      <c r="H82" s="2">
        <f t="shared" si="1"/>
        <v>0.62000000005355105</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4180069.97</v>
      </c>
      <c r="D87" s="1">
        <f>'PR-RAS'!E91</f>
        <v>4308866.1499999994</v>
      </c>
      <c r="E87" s="1">
        <v>0</v>
      </c>
      <c r="F87" s="1">
        <v>0</v>
      </c>
      <c r="G87" s="2">
        <f t="shared" si="0"/>
        <v>1100610.9952199999</v>
      </c>
      <c r="H87" s="2">
        <f t="shared" si="1"/>
        <v>0.17999999923631549</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264776.53000000003</v>
      </c>
      <c r="D88" s="1">
        <f>'PR-RAS'!E92</f>
        <v>222273.71000000002</v>
      </c>
      <c r="E88" s="1">
        <v>0</v>
      </c>
      <c r="F88" s="1">
        <v>0</v>
      </c>
      <c r="G88" s="2">
        <f t="shared" si="0"/>
        <v>61711.183649999999</v>
      </c>
      <c r="H88" s="2">
        <f t="shared" si="1"/>
        <v>0.75999999995110556</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3468535.62</v>
      </c>
      <c r="D89" s="1">
        <f>'PR-RAS'!E93</f>
        <v>3659050.61</v>
      </c>
      <c r="E89" s="1">
        <v>0</v>
      </c>
      <c r="F89" s="1">
        <v>0</v>
      </c>
      <c r="G89" s="2">
        <f t="shared" si="0"/>
        <v>949224.04191999999</v>
      </c>
      <c r="H89" s="2">
        <f t="shared" si="1"/>
        <v>0.77000000001862645</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353272.96</v>
      </c>
      <c r="D90" s="1">
        <f>'PR-RAS'!E94</f>
        <v>356880.74</v>
      </c>
      <c r="E90" s="1">
        <v>0</v>
      </c>
      <c r="F90" s="1">
        <v>0</v>
      </c>
      <c r="G90" s="2">
        <f t="shared" si="0"/>
        <v>94966.065159999984</v>
      </c>
      <c r="H90" s="2">
        <f t="shared" si="1"/>
        <v>0.29999999998835847</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93484.86</v>
      </c>
      <c r="D93" s="1">
        <f>'PR-RAS'!E97</f>
        <v>70661.09</v>
      </c>
      <c r="E93" s="1">
        <v>0</v>
      </c>
      <c r="F93" s="1">
        <v>0</v>
      </c>
      <c r="G93" s="2">
        <f t="shared" si="0"/>
        <v>21602.247679999997</v>
      </c>
      <c r="H93" s="2">
        <f t="shared" si="1"/>
        <v>0.22999999999592546</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15071033.98</v>
      </c>
      <c r="D102" s="1">
        <f>'PR-RAS'!E106</f>
        <v>16590874.330000002</v>
      </c>
      <c r="E102" s="1">
        <v>0</v>
      </c>
      <c r="F102" s="1">
        <v>0</v>
      </c>
      <c r="G102" s="2">
        <f t="shared" si="0"/>
        <v>4873531.0466400003</v>
      </c>
      <c r="H102" s="2">
        <f t="shared" si="1"/>
        <v>0.35000000149011612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993347.90000000014</v>
      </c>
      <c r="D103" s="1">
        <f>'PR-RAS'!E107</f>
        <v>813273.3</v>
      </c>
      <c r="E103" s="1">
        <v>0</v>
      </c>
      <c r="F103" s="1">
        <v>0</v>
      </c>
      <c r="G103" s="2">
        <f t="shared" si="0"/>
        <v>267229.239</v>
      </c>
      <c r="H103" s="2">
        <f t="shared" si="1"/>
        <v>0.39999999990686774</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72343.320000000007</v>
      </c>
      <c r="D104" s="1">
        <f>'PR-RAS'!E108</f>
        <v>35237.96</v>
      </c>
      <c r="E104" s="1">
        <v>0</v>
      </c>
      <c r="F104" s="1">
        <v>0</v>
      </c>
      <c r="G104" s="2">
        <f t="shared" si="0"/>
        <v>14710.381719999998</v>
      </c>
      <c r="H104" s="2">
        <f t="shared" si="1"/>
        <v>0.36000000000785803</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514859.01</v>
      </c>
      <c r="D105" s="1">
        <f>'PR-RAS'!E109</f>
        <v>282864.27999999997</v>
      </c>
      <c r="E105" s="1">
        <v>0</v>
      </c>
      <c r="F105" s="1">
        <v>0</v>
      </c>
      <c r="G105" s="2">
        <f t="shared" si="0"/>
        <v>112381.10727999998</v>
      </c>
      <c r="H105" s="2">
        <f t="shared" si="1"/>
        <v>0.28999999997904524</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406145.57</v>
      </c>
      <c r="D107" s="1">
        <f>'PR-RAS'!E111</f>
        <v>495171.06</v>
      </c>
      <c r="E107" s="1">
        <v>0</v>
      </c>
      <c r="F107" s="1">
        <v>0</v>
      </c>
      <c r="G107" s="2">
        <f t="shared" si="0"/>
        <v>148027.69514</v>
      </c>
      <c r="H107" s="2">
        <f t="shared" si="1"/>
        <v>0.48999999999068677</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333458.37</v>
      </c>
      <c r="D108" s="1">
        <f>'PR-RAS'!E112</f>
        <v>311771.65999999997</v>
      </c>
      <c r="E108" s="1">
        <v>0</v>
      </c>
      <c r="F108" s="1">
        <v>0</v>
      </c>
      <c r="G108" s="2">
        <f t="shared" si="0"/>
        <v>102399.18083</v>
      </c>
      <c r="H108" s="2">
        <f t="shared" si="1"/>
        <v>0.71000000002095476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34182.78</v>
      </c>
      <c r="D110" s="1">
        <f>'PR-RAS'!E114</f>
        <v>21266.16</v>
      </c>
      <c r="E110" s="1">
        <v>0</v>
      </c>
      <c r="F110" s="1">
        <v>0</v>
      </c>
      <c r="G110" s="2">
        <f t="shared" si="0"/>
        <v>8361.9459000000006</v>
      </c>
      <c r="H110" s="2">
        <f t="shared" si="1"/>
        <v>0.38000000000101863</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6.09</v>
      </c>
      <c r="D111" s="1">
        <f>'PR-RAS'!E115</f>
        <v>98.57</v>
      </c>
      <c r="E111" s="1">
        <v>0</v>
      </c>
      <c r="F111" s="1">
        <v>0</v>
      </c>
      <c r="G111" s="2">
        <f t="shared" si="0"/>
        <v>22.3553</v>
      </c>
      <c r="H111" s="2">
        <f t="shared" si="1"/>
        <v>0.52000000000000668</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299269.5</v>
      </c>
      <c r="D113" s="1">
        <f>'PR-RAS'!E117</f>
        <v>290406.93</v>
      </c>
      <c r="E113" s="1">
        <v>0</v>
      </c>
      <c r="F113" s="1">
        <v>0</v>
      </c>
      <c r="G113" s="2">
        <f t="shared" si="0"/>
        <v>98569.336320000002</v>
      </c>
      <c r="H113" s="2">
        <f t="shared" si="1"/>
        <v>0.57000000000698492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13744227.710000001</v>
      </c>
      <c r="D116" s="1">
        <f>'PR-RAS'!E120</f>
        <v>15465829.370000001</v>
      </c>
      <c r="E116" s="1">
        <v>0</v>
      </c>
      <c r="F116" s="1">
        <v>0</v>
      </c>
      <c r="G116" s="2">
        <f t="shared" si="0"/>
        <v>5137726.9417500002</v>
      </c>
      <c r="H116" s="2">
        <f t="shared" si="1"/>
        <v>0.66000000014901161</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5358585.76</v>
      </c>
      <c r="D117" s="1">
        <f>'PR-RAS'!E121</f>
        <v>6706126.3199999994</v>
      </c>
      <c r="E117" s="1">
        <v>0</v>
      </c>
      <c r="F117" s="1">
        <v>0</v>
      </c>
      <c r="G117" s="2">
        <f t="shared" si="0"/>
        <v>2177417.2544</v>
      </c>
      <c r="H117" s="2">
        <f t="shared" si="1"/>
        <v>0.55999999959021807</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8385641.9500000002</v>
      </c>
      <c r="D118" s="1">
        <f>'PR-RAS'!E122</f>
        <v>8759703.0500000007</v>
      </c>
      <c r="E118" s="1">
        <v>0</v>
      </c>
      <c r="F118" s="1">
        <v>0</v>
      </c>
      <c r="G118" s="2">
        <f t="shared" si="0"/>
        <v>3030890.6218500002</v>
      </c>
      <c r="H118" s="2">
        <f t="shared" si="1"/>
        <v>0.10000000055879354</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354568.8</v>
      </c>
      <c r="D120" s="1">
        <f>'PR-RAS'!E124</f>
        <v>261211.61</v>
      </c>
      <c r="E120" s="1">
        <v>0</v>
      </c>
      <c r="F120" s="1">
        <v>0</v>
      </c>
      <c r="G120" s="2">
        <f t="shared" si="0"/>
        <v>104362.05038</v>
      </c>
      <c r="H120" s="2">
        <f t="shared" si="1"/>
        <v>0.59000000002561137</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243320.12</v>
      </c>
      <c r="D121" s="1">
        <f>'PR-RAS'!E125</f>
        <v>245086.61</v>
      </c>
      <c r="E121" s="1">
        <v>0</v>
      </c>
      <c r="F121" s="1">
        <v>0</v>
      </c>
      <c r="G121" s="2">
        <f t="shared" si="0"/>
        <v>88019.200799999991</v>
      </c>
      <c r="H121" s="2">
        <f t="shared" si="1"/>
        <v>0.51000000000931323</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243320.12</v>
      </c>
      <c r="D123" s="1">
        <f>'PR-RAS'!E127</f>
        <v>245086.61</v>
      </c>
      <c r="E123" s="1">
        <v>0</v>
      </c>
      <c r="F123" s="1">
        <v>0</v>
      </c>
      <c r="G123" s="2">
        <f t="shared" si="0"/>
        <v>89486.187479999993</v>
      </c>
      <c r="H123" s="2">
        <f t="shared" si="1"/>
        <v>0.51000000000931323</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111248.68000000001</v>
      </c>
      <c r="D124" s="1">
        <f>'PR-RAS'!E128</f>
        <v>16125</v>
      </c>
      <c r="E124" s="1">
        <v>0</v>
      </c>
      <c r="F124" s="1">
        <v>0</v>
      </c>
      <c r="G124" s="2">
        <f t="shared" si="0"/>
        <v>17650.337639999998</v>
      </c>
      <c r="H124" s="2">
        <f t="shared" si="1"/>
        <v>0.319999999992433</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18607.740000000002</v>
      </c>
      <c r="D125" s="1">
        <f>'PR-RAS'!E129</f>
        <v>0</v>
      </c>
      <c r="E125" s="1">
        <v>0</v>
      </c>
      <c r="F125" s="1">
        <v>0</v>
      </c>
      <c r="G125" s="2">
        <f t="shared" si="0"/>
        <v>2307.3597600000003</v>
      </c>
      <c r="H125" s="2">
        <f t="shared" si="1"/>
        <v>0.25999999999839929</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92640.94</v>
      </c>
      <c r="D126" s="1">
        <f>'PR-RAS'!E130</f>
        <v>16125</v>
      </c>
      <c r="E126" s="1">
        <v>0</v>
      </c>
      <c r="F126" s="1">
        <v>0</v>
      </c>
      <c r="G126" s="2">
        <f t="shared" si="0"/>
        <v>15611.3675</v>
      </c>
      <c r="H126" s="2">
        <f t="shared" si="1"/>
        <v>5.9999999997671694E-2</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231617.36000000002</v>
      </c>
      <c r="D135" s="1">
        <f>'PR-RAS'!E139</f>
        <v>248388.28000000003</v>
      </c>
      <c r="E135" s="1">
        <v>0</v>
      </c>
      <c r="F135" s="1">
        <v>0</v>
      </c>
      <c r="G135" s="2">
        <f t="shared" si="0"/>
        <v>97604.785280000011</v>
      </c>
      <c r="H135" s="2">
        <f t="shared" si="1"/>
        <v>0.64000000004307367</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211938.82</v>
      </c>
      <c r="D136" s="1">
        <f>'PR-RAS'!E140</f>
        <v>214157.17</v>
      </c>
      <c r="E136" s="1">
        <v>0</v>
      </c>
      <c r="F136" s="1">
        <v>0</v>
      </c>
      <c r="G136" s="2">
        <f t="shared" si="0"/>
        <v>86434.176600000006</v>
      </c>
      <c r="H136" s="2">
        <f t="shared" si="1"/>
        <v>0.35000000000582077</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211938.82</v>
      </c>
      <c r="D145" s="1">
        <f>'PR-RAS'!E149</f>
        <v>214157.17</v>
      </c>
      <c r="E145" s="1">
        <v>0</v>
      </c>
      <c r="F145" s="1">
        <v>0</v>
      </c>
      <c r="G145" s="2">
        <f t="shared" si="0"/>
        <v>92196.455040000001</v>
      </c>
      <c r="H145" s="2">
        <f t="shared" si="1"/>
        <v>0.35000000000582077</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19678.54</v>
      </c>
      <c r="D146" s="1">
        <f>'PR-RAS'!E150</f>
        <v>34231.11</v>
      </c>
      <c r="E146" s="1">
        <v>0</v>
      </c>
      <c r="F146" s="1">
        <v>0</v>
      </c>
      <c r="G146" s="2">
        <f t="shared" si="0"/>
        <v>12780.4102</v>
      </c>
      <c r="H146" s="2">
        <f t="shared" si="1"/>
        <v>0.56999999999970896</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47355392.849999994</v>
      </c>
      <c r="D147" s="1">
        <f>'PR-RAS'!E151</f>
        <v>53565476.799999997</v>
      </c>
      <c r="E147" s="1">
        <v>0</v>
      </c>
      <c r="F147" s="1">
        <v>0</v>
      </c>
      <c r="G147" s="2">
        <f t="shared" si="0"/>
        <v>22555006.581699997</v>
      </c>
      <c r="H147" s="2">
        <f t="shared" si="1"/>
        <v>0.35000000894069672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3682483.4400000004</v>
      </c>
      <c r="D148" s="1">
        <f>'PR-RAS'!E152</f>
        <v>4164893.58</v>
      </c>
      <c r="E148" s="1">
        <v>0</v>
      </c>
      <c r="F148" s="1">
        <v>0</v>
      </c>
      <c r="G148" s="2">
        <f t="shared" si="0"/>
        <v>1765803.7782000001</v>
      </c>
      <c r="H148" s="2">
        <f t="shared" si="1"/>
        <v>0.86000000033527613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3116163.5</v>
      </c>
      <c r="D149" s="1">
        <f>'PR-RAS'!E153</f>
        <v>3466363.58</v>
      </c>
      <c r="E149" s="1">
        <v>0</v>
      </c>
      <c r="F149" s="1">
        <v>0</v>
      </c>
      <c r="G149" s="2">
        <f t="shared" si="0"/>
        <v>1487235.8176799999</v>
      </c>
      <c r="H149" s="2">
        <f t="shared" si="1"/>
        <v>0.91999999992549419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3116163.5</v>
      </c>
      <c r="D150" s="1">
        <f>'PR-RAS'!E154</f>
        <v>3466363.58</v>
      </c>
      <c r="E150" s="1">
        <v>0</v>
      </c>
      <c r="F150" s="1">
        <v>0</v>
      </c>
      <c r="G150" s="2">
        <f t="shared" si="0"/>
        <v>1497284.7083399999</v>
      </c>
      <c r="H150" s="2">
        <f t="shared" si="1"/>
        <v>0.91999999992549419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69313.22</v>
      </c>
      <c r="D154" s="1">
        <f>'PR-RAS'!E158</f>
        <v>142251.89000000001</v>
      </c>
      <c r="E154" s="1">
        <v>0</v>
      </c>
      <c r="F154" s="1">
        <v>0</v>
      </c>
      <c r="G154" s="2">
        <f t="shared" si="0"/>
        <v>54134.000999999997</v>
      </c>
      <c r="H154" s="2">
        <f t="shared" si="1"/>
        <v>0.32999999998719431</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497006.72</v>
      </c>
      <c r="D155" s="1">
        <f>'PR-RAS'!E159</f>
        <v>556278.11</v>
      </c>
      <c r="E155" s="1">
        <v>0</v>
      </c>
      <c r="F155" s="1">
        <v>0</v>
      </c>
      <c r="G155" s="2">
        <f t="shared" si="0"/>
        <v>247872.69275999998</v>
      </c>
      <c r="H155" s="2">
        <f t="shared" si="1"/>
        <v>0.39000000001396984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497006.72</v>
      </c>
      <c r="D157" s="1">
        <f>'PR-RAS'!E161</f>
        <v>556278.11</v>
      </c>
      <c r="E157" s="1">
        <v>0</v>
      </c>
      <c r="F157" s="1">
        <v>0</v>
      </c>
      <c r="G157" s="2">
        <f t="shared" si="0"/>
        <v>251091.81863999998</v>
      </c>
      <c r="H157" s="2">
        <f t="shared" si="1"/>
        <v>0.39000000001396984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11379740.730000002</v>
      </c>
      <c r="D159" s="1">
        <f>'PR-RAS'!E163</f>
        <v>12137465.830000002</v>
      </c>
      <c r="E159" s="1">
        <v>0</v>
      </c>
      <c r="F159" s="1">
        <v>0</v>
      </c>
      <c r="G159" s="2">
        <f t="shared" si="0"/>
        <v>5633438.2376200017</v>
      </c>
      <c r="H159" s="2">
        <f t="shared" si="1"/>
        <v>0.43999999575316906</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133481.50999999998</v>
      </c>
      <c r="D160" s="1">
        <f>'PR-RAS'!E164</f>
        <v>160113.13999999998</v>
      </c>
      <c r="E160" s="1">
        <v>0</v>
      </c>
      <c r="F160" s="1">
        <v>0</v>
      </c>
      <c r="G160" s="2">
        <f t="shared" si="0"/>
        <v>72139.538609999989</v>
      </c>
      <c r="H160" s="2">
        <f t="shared" si="1"/>
        <v>0.63000000000465661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37542.51</v>
      </c>
      <c r="D161" s="1">
        <f>'PR-RAS'!E165</f>
        <v>51457.42</v>
      </c>
      <c r="E161" s="1">
        <v>0</v>
      </c>
      <c r="F161" s="1">
        <v>0</v>
      </c>
      <c r="G161" s="2">
        <f t="shared" si="0"/>
        <v>22473.176000000003</v>
      </c>
      <c r="H161" s="2">
        <f t="shared" si="1"/>
        <v>0.9099999999962165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81966.45</v>
      </c>
      <c r="D162" s="1">
        <f>'PR-RAS'!E166</f>
        <v>97472.04</v>
      </c>
      <c r="E162" s="1">
        <v>0</v>
      </c>
      <c r="F162" s="1">
        <v>0</v>
      </c>
      <c r="G162" s="2">
        <f t="shared" si="0"/>
        <v>44582.595329999996</v>
      </c>
      <c r="H162" s="2">
        <f t="shared" si="1"/>
        <v>0.48999999999068677</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13972.55</v>
      </c>
      <c r="D163" s="1">
        <f>'PR-RAS'!E167</f>
        <v>11183.68</v>
      </c>
      <c r="E163" s="1">
        <v>0</v>
      </c>
      <c r="F163" s="1">
        <v>0</v>
      </c>
      <c r="G163" s="2">
        <f t="shared" si="0"/>
        <v>5887.0654200000008</v>
      </c>
      <c r="H163" s="2">
        <f t="shared" si="1"/>
        <v>0.77000000000043656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320554.52999999991</v>
      </c>
      <c r="D165" s="1">
        <f>'PR-RAS'!E169</f>
        <v>314913.07999999996</v>
      </c>
      <c r="E165" s="1">
        <v>0</v>
      </c>
      <c r="F165" s="1">
        <v>0</v>
      </c>
      <c r="G165" s="2">
        <f t="shared" si="0"/>
        <v>155862.43315999999</v>
      </c>
      <c r="H165" s="2">
        <f t="shared" si="1"/>
        <v>0.55000000004656613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84452.28</v>
      </c>
      <c r="D166" s="1">
        <f>'PR-RAS'!E170</f>
        <v>69874.09</v>
      </c>
      <c r="E166" s="1">
        <v>0</v>
      </c>
      <c r="F166" s="1">
        <v>0</v>
      </c>
      <c r="G166" s="2">
        <f t="shared" si="0"/>
        <v>36993.075900000003</v>
      </c>
      <c r="H166" s="2">
        <f t="shared" si="1"/>
        <v>0.36999999999534339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361.61</v>
      </c>
      <c r="D167" s="1">
        <f>'PR-RAS'!E171</f>
        <v>291.67</v>
      </c>
      <c r="E167" s="1">
        <v>0</v>
      </c>
      <c r="F167" s="1">
        <v>0</v>
      </c>
      <c r="G167" s="2">
        <f t="shared" si="0"/>
        <v>156.86170000000001</v>
      </c>
      <c r="H167" s="2">
        <f t="shared" si="1"/>
        <v>0.71999999999997044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213108.21</v>
      </c>
      <c r="D168" s="1">
        <f>'PR-RAS'!E172</f>
        <v>230561.79</v>
      </c>
      <c r="E168" s="1">
        <v>0</v>
      </c>
      <c r="F168" s="1">
        <v>0</v>
      </c>
      <c r="G168" s="2">
        <f t="shared" si="0"/>
        <v>112596.70893000001</v>
      </c>
      <c r="H168" s="2">
        <f t="shared" si="1"/>
        <v>0.41999999998370185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9562.16</v>
      </c>
      <c r="D169" s="1">
        <f>'PR-RAS'!E173</f>
        <v>3013.23</v>
      </c>
      <c r="E169" s="1">
        <v>0</v>
      </c>
      <c r="F169" s="1">
        <v>0</v>
      </c>
      <c r="G169" s="2">
        <f t="shared" si="0"/>
        <v>2618.88816</v>
      </c>
      <c r="H169" s="2">
        <f t="shared" si="1"/>
        <v>0.38999999999987267</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7778.41</v>
      </c>
      <c r="D170" s="1">
        <f>'PR-RAS'!E174</f>
        <v>5758.04</v>
      </c>
      <c r="E170" s="1">
        <v>0</v>
      </c>
      <c r="F170" s="1">
        <v>0</v>
      </c>
      <c r="G170" s="2">
        <f t="shared" si="0"/>
        <v>3260.76881</v>
      </c>
      <c r="H170" s="2">
        <f t="shared" si="1"/>
        <v>0.4499999999998181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5291.86</v>
      </c>
      <c r="D172" s="1">
        <f>'PR-RAS'!E176</f>
        <v>5414.26</v>
      </c>
      <c r="E172" s="1">
        <v>0</v>
      </c>
      <c r="F172" s="1">
        <v>0</v>
      </c>
      <c r="G172" s="2">
        <f t="shared" si="0"/>
        <v>2756.5849800000005</v>
      </c>
      <c r="H172" s="2">
        <f t="shared" si="1"/>
        <v>0.4000000000005457</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10266828.630000003</v>
      </c>
      <c r="D173" s="1">
        <f>'PR-RAS'!E177</f>
        <v>11181356.620000001</v>
      </c>
      <c r="E173" s="1">
        <v>0</v>
      </c>
      <c r="F173" s="1">
        <v>0</v>
      </c>
      <c r="G173" s="2">
        <f t="shared" si="0"/>
        <v>5612281.2016400006</v>
      </c>
      <c r="H173" s="2">
        <f t="shared" si="1"/>
        <v>0.7499999962747097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339119.19</v>
      </c>
      <c r="D174" s="1">
        <f>'PR-RAS'!E178</f>
        <v>387080.43</v>
      </c>
      <c r="E174" s="1">
        <v>0</v>
      </c>
      <c r="F174" s="1">
        <v>0</v>
      </c>
      <c r="G174" s="2">
        <f t="shared" si="0"/>
        <v>192597.44865000001</v>
      </c>
      <c r="H174" s="2">
        <f t="shared" si="1"/>
        <v>0.61999999999534339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3826550.97</v>
      </c>
      <c r="D175" s="1">
        <f>'PR-RAS'!E179</f>
        <v>4363991.0299999993</v>
      </c>
      <c r="E175" s="1">
        <v>0</v>
      </c>
      <c r="F175" s="1">
        <v>0</v>
      </c>
      <c r="G175" s="2">
        <f t="shared" si="0"/>
        <v>2184488.7472199998</v>
      </c>
      <c r="H175" s="2">
        <f t="shared" si="1"/>
        <v>5.999999912455678E-2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997293.77</v>
      </c>
      <c r="D176" s="1">
        <f>'PR-RAS'!E180</f>
        <v>1096635.57</v>
      </c>
      <c r="E176" s="1">
        <v>0</v>
      </c>
      <c r="F176" s="1">
        <v>0</v>
      </c>
      <c r="G176" s="2">
        <f t="shared" si="0"/>
        <v>558348.85924999998</v>
      </c>
      <c r="H176" s="2">
        <f t="shared" si="1"/>
        <v>0.65999999991618097</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3562170.31</v>
      </c>
      <c r="D177" s="1">
        <f>'PR-RAS'!E181</f>
        <v>3655612.1900000004</v>
      </c>
      <c r="E177" s="1">
        <v>0</v>
      </c>
      <c r="F177" s="1">
        <v>0</v>
      </c>
      <c r="G177" s="2">
        <f t="shared" si="0"/>
        <v>1913717.4654400002</v>
      </c>
      <c r="H177" s="2">
        <f t="shared" si="1"/>
        <v>0.50000000046566129</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274200.56</v>
      </c>
      <c r="D178" s="1">
        <f>'PR-RAS'!E182</f>
        <v>318589.31</v>
      </c>
      <c r="E178" s="1">
        <v>0</v>
      </c>
      <c r="F178" s="1">
        <v>0</v>
      </c>
      <c r="G178" s="2">
        <f t="shared" si="0"/>
        <v>161314.11485999997</v>
      </c>
      <c r="H178" s="2">
        <f t="shared" si="1"/>
        <v>0.75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90765.91</v>
      </c>
      <c r="D179" s="1">
        <f>'PR-RAS'!E183</f>
        <v>88944.71</v>
      </c>
      <c r="E179" s="1">
        <v>0</v>
      </c>
      <c r="F179" s="1">
        <v>0</v>
      </c>
      <c r="G179" s="2">
        <f t="shared" si="0"/>
        <v>47820.648740000004</v>
      </c>
      <c r="H179" s="2">
        <f t="shared" si="1"/>
        <v>0.3799999999901047</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601961.72</v>
      </c>
      <c r="D180" s="1">
        <f>'PR-RAS'!E184</f>
        <v>559529.66</v>
      </c>
      <c r="E180" s="1">
        <v>0</v>
      </c>
      <c r="F180" s="1">
        <v>0</v>
      </c>
      <c r="G180" s="2">
        <f t="shared" si="0"/>
        <v>308062.76616</v>
      </c>
      <c r="H180" s="2">
        <f t="shared" si="1"/>
        <v>0.61999999999534339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36754.71</v>
      </c>
      <c r="D181" s="1">
        <f>'PR-RAS'!E185</f>
        <v>59084.73</v>
      </c>
      <c r="E181" s="1">
        <v>0</v>
      </c>
      <c r="F181" s="1">
        <v>0</v>
      </c>
      <c r="G181" s="2">
        <f t="shared" si="0"/>
        <v>27886.350600000002</v>
      </c>
      <c r="H181" s="2">
        <f t="shared" si="1"/>
        <v>0.55999999999767169</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538011.49</v>
      </c>
      <c r="D182" s="1">
        <f>'PR-RAS'!E186</f>
        <v>651888.99</v>
      </c>
      <c r="E182" s="1">
        <v>0</v>
      </c>
      <c r="F182" s="1">
        <v>0</v>
      </c>
      <c r="G182" s="2">
        <f t="shared" si="0"/>
        <v>333363.89406999998</v>
      </c>
      <c r="H182" s="2">
        <f t="shared" si="1"/>
        <v>0.5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658876.06000000006</v>
      </c>
      <c r="D184" s="1">
        <f>'PR-RAS'!E188</f>
        <v>481082.99</v>
      </c>
      <c r="E184" s="1">
        <v>0</v>
      </c>
      <c r="F184" s="1">
        <v>0</v>
      </c>
      <c r="G184" s="2">
        <f t="shared" si="0"/>
        <v>296650.69332000002</v>
      </c>
      <c r="H184" s="2">
        <f t="shared" si="1"/>
        <v>7.000000006519258E-2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77690.87</v>
      </c>
      <c r="D185" s="1">
        <f>'PR-RAS'!E189</f>
        <v>96351.450000000012</v>
      </c>
      <c r="E185" s="1">
        <v>0</v>
      </c>
      <c r="F185" s="1">
        <v>0</v>
      </c>
      <c r="G185" s="2">
        <f t="shared" si="0"/>
        <v>49752.453680000006</v>
      </c>
      <c r="H185" s="2">
        <f t="shared" si="1"/>
        <v>0.58000000001629815</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32705.63</v>
      </c>
      <c r="D186" s="1">
        <f>'PR-RAS'!E190</f>
        <v>34431.939999999995</v>
      </c>
      <c r="E186" s="1">
        <v>0</v>
      </c>
      <c r="F186" s="1">
        <v>0</v>
      </c>
      <c r="G186" s="2">
        <f t="shared" si="0"/>
        <v>18790.359349999999</v>
      </c>
      <c r="H186" s="2">
        <f t="shared" si="1"/>
        <v>0.43000000000392902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49638.85</v>
      </c>
      <c r="D187" s="1">
        <f>'PR-RAS'!E191</f>
        <v>67735</v>
      </c>
      <c r="E187" s="1">
        <v>0</v>
      </c>
      <c r="F187" s="1">
        <v>0</v>
      </c>
      <c r="G187" s="2">
        <f t="shared" si="0"/>
        <v>34430.246100000004</v>
      </c>
      <c r="H187" s="2">
        <f t="shared" si="1"/>
        <v>0.15000000000145519</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18157.259999999998</v>
      </c>
      <c r="D188" s="1">
        <f>'PR-RAS'!E192</f>
        <v>15407.46</v>
      </c>
      <c r="E188" s="1">
        <v>0</v>
      </c>
      <c r="F188" s="1">
        <v>0</v>
      </c>
      <c r="G188" s="2">
        <f t="shared" si="0"/>
        <v>9157.7976599999984</v>
      </c>
      <c r="H188" s="2">
        <f t="shared" si="1"/>
        <v>0.71999999999752617</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355135</v>
      </c>
      <c r="D189" s="1">
        <f>'PR-RAS'!E193</f>
        <v>11686.390000000001</v>
      </c>
      <c r="E189" s="1">
        <v>0</v>
      </c>
      <c r="F189" s="1">
        <v>0</v>
      </c>
      <c r="G189" s="2">
        <f t="shared" si="0"/>
        <v>71159.462640000012</v>
      </c>
      <c r="H189" s="2">
        <f t="shared" si="1"/>
        <v>0.39000000000123691</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20994.04</v>
      </c>
      <c r="D190" s="1">
        <f>'PR-RAS'!E194</f>
        <v>6744.96</v>
      </c>
      <c r="E190" s="1">
        <v>0</v>
      </c>
      <c r="F190" s="1">
        <v>0</v>
      </c>
      <c r="G190" s="2">
        <f t="shared" si="0"/>
        <v>6517.4684399999996</v>
      </c>
      <c r="H190" s="2">
        <f t="shared" si="1"/>
        <v>8.0000000000836735E-2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104554.41</v>
      </c>
      <c r="D191" s="1">
        <f>'PR-RAS'!E195</f>
        <v>248725.79</v>
      </c>
      <c r="E191" s="1">
        <v>0</v>
      </c>
      <c r="F191" s="1">
        <v>0</v>
      </c>
      <c r="G191" s="2">
        <f t="shared" si="0"/>
        <v>114381.1381</v>
      </c>
      <c r="H191" s="2">
        <f t="shared" si="1"/>
        <v>0.61999999999534339</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132507.49</v>
      </c>
      <c r="D192" s="1">
        <f>'PR-RAS'!E196</f>
        <v>124691.34</v>
      </c>
      <c r="E192" s="1">
        <v>0</v>
      </c>
      <c r="F192" s="1">
        <v>0</v>
      </c>
      <c r="G192" s="2">
        <f t="shared" si="0"/>
        <v>72941.022469999996</v>
      </c>
      <c r="H192" s="2">
        <f t="shared" si="1"/>
        <v>0.82999999998719431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52871.22</v>
      </c>
      <c r="D198" s="1">
        <f>'PR-RAS'!E202</f>
        <v>65199.61</v>
      </c>
      <c r="E198" s="1">
        <v>0</v>
      </c>
      <c r="F198" s="1">
        <v>0</v>
      </c>
      <c r="G198" s="2">
        <f t="shared" si="0"/>
        <v>36104.276680000003</v>
      </c>
      <c r="H198" s="2">
        <f t="shared" si="1"/>
        <v>0.61000000000058208</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52871.22</v>
      </c>
      <c r="D201" s="1">
        <f>'PR-RAS'!E205</f>
        <v>65199.61</v>
      </c>
      <c r="E201" s="1">
        <v>0</v>
      </c>
      <c r="F201" s="1">
        <v>0</v>
      </c>
      <c r="G201" s="2">
        <f t="shared" si="0"/>
        <v>36654.088000000003</v>
      </c>
      <c r="H201" s="2">
        <f t="shared" si="1"/>
        <v>0.61000000000058208</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79636.26999999999</v>
      </c>
      <c r="D206" s="1">
        <f>'PR-RAS'!E210</f>
        <v>59491.729999999996</v>
      </c>
      <c r="E206" s="1">
        <v>0</v>
      </c>
      <c r="F206" s="1">
        <v>0</v>
      </c>
      <c r="G206" s="2">
        <f t="shared" si="0"/>
        <v>40717.044649999996</v>
      </c>
      <c r="H206" s="2">
        <f t="shared" si="1"/>
        <v>0.53999999999359716</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46115.09</v>
      </c>
      <c r="D207" s="1">
        <f>'PR-RAS'!E211</f>
        <v>59205.02</v>
      </c>
      <c r="E207" s="1">
        <v>0</v>
      </c>
      <c r="F207" s="1">
        <v>0</v>
      </c>
      <c r="G207" s="2">
        <f t="shared" si="0"/>
        <v>33892.176780000002</v>
      </c>
      <c r="H207" s="2">
        <f t="shared" si="1"/>
        <v>0.10999999999330612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226.91</v>
      </c>
      <c r="D208" s="1">
        <f>'PR-RAS'!E212</f>
        <v>0</v>
      </c>
      <c r="E208" s="1">
        <v>0</v>
      </c>
      <c r="F208" s="1">
        <v>0</v>
      </c>
      <c r="G208" s="2">
        <f t="shared" si="0"/>
        <v>46.970369999999996</v>
      </c>
      <c r="H208" s="2">
        <f t="shared" si="1"/>
        <v>9.0000000000003411E-2</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33294.269999999997</v>
      </c>
      <c r="D209" s="1">
        <f>'PR-RAS'!E213</f>
        <v>201.47</v>
      </c>
      <c r="E209" s="1">
        <v>0</v>
      </c>
      <c r="F209" s="1">
        <v>0</v>
      </c>
      <c r="G209" s="2">
        <f t="shared" si="0"/>
        <v>7009.0196799999994</v>
      </c>
      <c r="H209" s="2">
        <f t="shared" si="1"/>
        <v>0.73999999999679744</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85.24</v>
      </c>
      <c r="E210" s="1">
        <v>0</v>
      </c>
      <c r="F210" s="1">
        <v>0</v>
      </c>
      <c r="G210" s="2">
        <f t="shared" si="0"/>
        <v>35.630319999999998</v>
      </c>
      <c r="H210" s="2">
        <f t="shared" si="1"/>
        <v>0.23999999999999488</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545121.27</v>
      </c>
      <c r="D211" s="1">
        <f>'PR-RAS'!E215</f>
        <v>592522.11</v>
      </c>
      <c r="E211" s="1">
        <v>0</v>
      </c>
      <c r="F211" s="1">
        <v>0</v>
      </c>
      <c r="G211" s="2">
        <f t="shared" si="0"/>
        <v>363334.75289999996</v>
      </c>
      <c r="H211" s="2">
        <f t="shared" si="1"/>
        <v>0.38000000000465661</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393996.65</v>
      </c>
      <c r="D212" s="1">
        <f>'PR-RAS'!E216</f>
        <v>395946.08999999997</v>
      </c>
      <c r="E212" s="1">
        <v>0</v>
      </c>
      <c r="F212" s="1">
        <v>0</v>
      </c>
      <c r="G212" s="2">
        <f t="shared" si="0"/>
        <v>250222.54313000001</v>
      </c>
      <c r="H212" s="2">
        <f t="shared" si="1"/>
        <v>0.43999999994412065</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393996.65</v>
      </c>
      <c r="D214" s="1">
        <f>'PR-RAS'!E218</f>
        <v>395946.08999999997</v>
      </c>
      <c r="E214" s="1">
        <v>0</v>
      </c>
      <c r="F214" s="1">
        <v>0</v>
      </c>
      <c r="G214" s="2">
        <f t="shared" si="0"/>
        <v>252594.32079</v>
      </c>
      <c r="H214" s="2">
        <f t="shared" si="1"/>
        <v>0.43999999994412065</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151124.62</v>
      </c>
      <c r="D215" s="1">
        <f>'PR-RAS'!E219</f>
        <v>196576.02000000002</v>
      </c>
      <c r="E215" s="1">
        <v>0</v>
      </c>
      <c r="F215" s="1">
        <v>0</v>
      </c>
      <c r="G215" s="2">
        <f t="shared" si="0"/>
        <v>116475.20524000001</v>
      </c>
      <c r="H215" s="2">
        <f t="shared" si="1"/>
        <v>0.40000000002328306</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80215.8</v>
      </c>
      <c r="D217" s="1">
        <f>'PR-RAS'!E221</f>
        <v>103620.45</v>
      </c>
      <c r="E217" s="1">
        <v>0</v>
      </c>
      <c r="F217" s="1">
        <v>0</v>
      </c>
      <c r="G217" s="2">
        <f t="shared" si="0"/>
        <v>62090.647199999999</v>
      </c>
      <c r="H217" s="2">
        <f t="shared" si="1"/>
        <v>0.64999999999417923</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70908.820000000007</v>
      </c>
      <c r="D218" s="1">
        <f>'PR-RAS'!E222</f>
        <v>92955.57</v>
      </c>
      <c r="E218" s="1">
        <v>0</v>
      </c>
      <c r="F218" s="1">
        <v>0</v>
      </c>
      <c r="G218" s="2">
        <f t="shared" si="0"/>
        <v>55729.931320000003</v>
      </c>
      <c r="H218" s="2">
        <f t="shared" si="1"/>
        <v>0.60999999998603016</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16409651.82</v>
      </c>
      <c r="D220" s="1">
        <f>'PR-RAS'!E224</f>
        <v>19545877.390000001</v>
      </c>
      <c r="E220" s="1">
        <v>0</v>
      </c>
      <c r="F220" s="1">
        <v>0</v>
      </c>
      <c r="G220" s="2">
        <f t="shared" si="0"/>
        <v>12154808.045400001</v>
      </c>
      <c r="H220" s="2">
        <f t="shared" si="1"/>
        <v>0.57000000029802322</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398445.62</v>
      </c>
      <c r="D221" s="1">
        <f>'PR-RAS'!E225</f>
        <v>315454.75</v>
      </c>
      <c r="E221" s="1">
        <v>0</v>
      </c>
      <c r="F221" s="1">
        <v>0</v>
      </c>
      <c r="G221" s="2">
        <f t="shared" si="0"/>
        <v>226458.12640000001</v>
      </c>
      <c r="H221" s="2">
        <f t="shared" si="1"/>
        <v>0.63000000000465661</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398445.62</v>
      </c>
      <c r="D222" s="1">
        <f>'PR-RAS'!E226</f>
        <v>315454.75</v>
      </c>
      <c r="E222" s="1">
        <v>0</v>
      </c>
      <c r="F222" s="1">
        <v>0</v>
      </c>
      <c r="G222" s="2">
        <f t="shared" si="0"/>
        <v>227487.48152</v>
      </c>
      <c r="H222" s="2">
        <f t="shared" si="1"/>
        <v>0.63000000000465661</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125098.14</v>
      </c>
      <c r="D227" s="1">
        <f>'PR-RAS'!E231</f>
        <v>427273.95</v>
      </c>
      <c r="E227" s="1">
        <v>0</v>
      </c>
      <c r="F227" s="1">
        <v>0</v>
      </c>
      <c r="G227" s="2">
        <f t="shared" si="0"/>
        <v>221400.00504000002</v>
      </c>
      <c r="H227" s="2">
        <f t="shared" si="1"/>
        <v>0.18999999998777639</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125098.14</v>
      </c>
      <c r="D228" s="1">
        <f>'PR-RAS'!E232</f>
        <v>127273.95</v>
      </c>
      <c r="E228" s="1">
        <v>0</v>
      </c>
      <c r="F228" s="1">
        <v>0</v>
      </c>
      <c r="G228" s="2">
        <f t="shared" si="0"/>
        <v>86179.651079999996</v>
      </c>
      <c r="H228" s="2">
        <f t="shared" si="1"/>
        <v>0.19000000000232831</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300000</v>
      </c>
      <c r="E229" s="1">
        <v>0</v>
      </c>
      <c r="F229" s="1">
        <v>0</v>
      </c>
      <c r="G229" s="2">
        <f t="shared" si="0"/>
        <v>136800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890341.29</v>
      </c>
      <c r="D232" s="1">
        <f>'PR-RAS'!E236</f>
        <v>776940.36</v>
      </c>
      <c r="E232" s="1">
        <v>0</v>
      </c>
      <c r="F232" s="1">
        <v>0</v>
      </c>
      <c r="G232" s="2">
        <f t="shared" si="0"/>
        <v>564615.28431000002</v>
      </c>
      <c r="H232" s="2">
        <f t="shared" si="1"/>
        <v>0.65000000002328306</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593543.4</v>
      </c>
      <c r="D233" s="1">
        <f>'PR-RAS'!E237</f>
        <v>593396.81999999995</v>
      </c>
      <c r="E233" s="1">
        <v>0</v>
      </c>
      <c r="F233" s="1">
        <v>0</v>
      </c>
      <c r="G233" s="2">
        <f t="shared" si="0"/>
        <v>413038.19328000001</v>
      </c>
      <c r="H233" s="2">
        <f t="shared" si="1"/>
        <v>0.58000000007450581</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296797.89</v>
      </c>
      <c r="D234" s="1">
        <f>'PR-RAS'!E238</f>
        <v>183543.54</v>
      </c>
      <c r="E234" s="1">
        <v>0</v>
      </c>
      <c r="F234" s="1">
        <v>0</v>
      </c>
      <c r="G234" s="2">
        <f t="shared" si="0"/>
        <v>154685.19800999999</v>
      </c>
      <c r="H234" s="2">
        <f t="shared" si="1"/>
        <v>0.56999999997788109</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14257050.610000001</v>
      </c>
      <c r="D236" s="1">
        <f>'PR-RAS'!E240</f>
        <v>17103882.120000001</v>
      </c>
      <c r="E236" s="1">
        <v>0</v>
      </c>
      <c r="F236" s="1">
        <v>0</v>
      </c>
      <c r="G236" s="2">
        <f t="shared" si="0"/>
        <v>11389231.48975</v>
      </c>
      <c r="H236" s="2">
        <f t="shared" si="1"/>
        <v>0.50999999977648258</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13754100.380000001</v>
      </c>
      <c r="D237" s="1">
        <f>'PR-RAS'!E241</f>
        <v>16076317.449999999</v>
      </c>
      <c r="E237" s="1">
        <v>0</v>
      </c>
      <c r="F237" s="1">
        <v>0</v>
      </c>
      <c r="G237" s="2">
        <f t="shared" si="0"/>
        <v>10833989.526079999</v>
      </c>
      <c r="H237" s="2">
        <f t="shared" si="1"/>
        <v>0.83000000007450581</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502950.23</v>
      </c>
      <c r="D238" s="1">
        <f>'PR-RAS'!E242</f>
        <v>1027564.67</v>
      </c>
      <c r="E238" s="1">
        <v>0</v>
      </c>
      <c r="F238" s="1">
        <v>0</v>
      </c>
      <c r="G238" s="2">
        <f t="shared" si="0"/>
        <v>606264.85808999999</v>
      </c>
      <c r="H238" s="2">
        <f t="shared" si="1"/>
        <v>0.55999999993946403</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160707.12</v>
      </c>
      <c r="D240" s="1">
        <f>'PR-RAS'!E244</f>
        <v>61953.84</v>
      </c>
      <c r="E240" s="1">
        <v>0</v>
      </c>
      <c r="F240" s="1">
        <v>0</v>
      </c>
      <c r="G240" s="2">
        <f t="shared" si="0"/>
        <v>68022.9372</v>
      </c>
      <c r="H240" s="2">
        <f t="shared" si="1"/>
        <v>0.27999999999883585</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160707.12</v>
      </c>
      <c r="D241" s="1">
        <f>'PR-RAS'!E245</f>
        <v>61953.84</v>
      </c>
      <c r="E241" s="1">
        <v>0</v>
      </c>
      <c r="F241" s="1">
        <v>0</v>
      </c>
      <c r="G241" s="2">
        <f t="shared" si="0"/>
        <v>68307.551999999996</v>
      </c>
      <c r="H241" s="2">
        <f t="shared" si="1"/>
        <v>0.27999999999883585</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578009.04</v>
      </c>
      <c r="D243" s="1">
        <f>'PR-RAS'!E247</f>
        <v>860372.37</v>
      </c>
      <c r="E243" s="1">
        <v>0</v>
      </c>
      <c r="F243" s="1">
        <v>0</v>
      </c>
      <c r="G243" s="2">
        <f t="shared" si="0"/>
        <v>556298.41476000007</v>
      </c>
      <c r="H243" s="2">
        <f t="shared" si="1"/>
        <v>0.41000000003259629</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76857.64</v>
      </c>
      <c r="D244" s="1">
        <f>'PR-RAS'!E248</f>
        <v>114973.26</v>
      </c>
      <c r="E244" s="1">
        <v>0</v>
      </c>
      <c r="F244" s="1">
        <v>0</v>
      </c>
      <c r="G244" s="2">
        <f t="shared" si="0"/>
        <v>74553.410879999996</v>
      </c>
      <c r="H244" s="2">
        <f t="shared" si="1"/>
        <v>0.61999999999534339</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501151.4</v>
      </c>
      <c r="D246" s="1">
        <f>'PR-RAS'!E250</f>
        <v>745399.11</v>
      </c>
      <c r="E246" s="1">
        <v>0</v>
      </c>
      <c r="F246" s="1">
        <v>0</v>
      </c>
      <c r="G246" s="2">
        <f t="shared" si="0"/>
        <v>488027.6569</v>
      </c>
      <c r="H246" s="2">
        <f t="shared" si="1"/>
        <v>0.51000000000931323</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457041.13</v>
      </c>
      <c r="D248" s="1">
        <f>'PR-RAS'!E252</f>
        <v>669413.82000000007</v>
      </c>
      <c r="E248" s="1">
        <v>0</v>
      </c>
      <c r="F248" s="1">
        <v>0</v>
      </c>
      <c r="G248" s="2">
        <f t="shared" si="0"/>
        <v>443579.58619</v>
      </c>
      <c r="H248" s="2">
        <f t="shared" si="1"/>
        <v>0.30999999993946403</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457041.13</v>
      </c>
      <c r="D255" s="1">
        <f>'PR-RAS'!E259</f>
        <v>669413.82000000007</v>
      </c>
      <c r="E255" s="1">
        <v>0</v>
      </c>
      <c r="F255" s="1">
        <v>0</v>
      </c>
      <c r="G255" s="2">
        <f t="shared" si="0"/>
        <v>456150.66758000001</v>
      </c>
      <c r="H255" s="2">
        <f t="shared" si="1"/>
        <v>0.30999999993946403</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453739.45</v>
      </c>
      <c r="D256" s="1">
        <f>'PR-RAS'!E260</f>
        <v>567753.54</v>
      </c>
      <c r="E256" s="1">
        <v>0</v>
      </c>
      <c r="F256" s="1">
        <v>0</v>
      </c>
      <c r="G256" s="2">
        <f t="shared" si="0"/>
        <v>405257.86515000003</v>
      </c>
      <c r="H256" s="2">
        <f t="shared" si="1"/>
        <v>0.90999999997438863</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3301.68</v>
      </c>
      <c r="D257" s="1">
        <f>'PR-RAS'!E261</f>
        <v>101660.28</v>
      </c>
      <c r="E257" s="1">
        <v>0</v>
      </c>
      <c r="F257" s="1">
        <v>0</v>
      </c>
      <c r="G257" s="2">
        <f t="shared" si="0"/>
        <v>52895.293440000001</v>
      </c>
      <c r="H257" s="2">
        <f t="shared" si="1"/>
        <v>0.59999999999899956</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14748846.969999999</v>
      </c>
      <c r="D259" s="1">
        <f>'PR-RAS'!E263</f>
        <v>16330612.73</v>
      </c>
      <c r="E259" s="1">
        <v>0</v>
      </c>
      <c r="F259" s="1">
        <v>0</v>
      </c>
      <c r="G259" s="2">
        <f t="shared" si="0"/>
        <v>12231798.686939999</v>
      </c>
      <c r="H259" s="2">
        <f t="shared" si="1"/>
        <v>0.30000000074505806</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8323851.5099999998</v>
      </c>
      <c r="D260" s="1">
        <f>'PR-RAS'!E264</f>
        <v>9008170.4299999997</v>
      </c>
      <c r="E260" s="1">
        <v>0</v>
      </c>
      <c r="F260" s="1">
        <v>0</v>
      </c>
      <c r="G260" s="2">
        <f t="shared" si="0"/>
        <v>6822109.8238299992</v>
      </c>
      <c r="H260" s="2">
        <f t="shared" si="1"/>
        <v>0.91999999992549419</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8279476.2999999998</v>
      </c>
      <c r="D261" s="1">
        <f>'PR-RAS'!E265</f>
        <v>9008170.4299999997</v>
      </c>
      <c r="E261" s="1">
        <v>0</v>
      </c>
      <c r="F261" s="1">
        <v>0</v>
      </c>
      <c r="G261" s="2">
        <f t="shared" si="0"/>
        <v>6836912.4616</v>
      </c>
      <c r="H261" s="2">
        <f t="shared" si="1"/>
        <v>0.72999999951571226</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44375.21</v>
      </c>
      <c r="D263" s="1">
        <f>'PR-RAS'!E267</f>
        <v>0</v>
      </c>
      <c r="E263" s="1">
        <v>0</v>
      </c>
      <c r="F263" s="1">
        <v>0</v>
      </c>
      <c r="G263" s="2">
        <f t="shared" si="0"/>
        <v>11626.30502</v>
      </c>
      <c r="H263" s="2">
        <f t="shared" si="1"/>
        <v>0.20999999999912689</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44445.549999999996</v>
      </c>
      <c r="D264" s="1">
        <f>'PR-RAS'!E268</f>
        <v>31509.06</v>
      </c>
      <c r="E264" s="1">
        <v>0</v>
      </c>
      <c r="F264" s="1">
        <v>0</v>
      </c>
      <c r="G264" s="2">
        <f t="shared" si="0"/>
        <v>28262.945210000002</v>
      </c>
      <c r="H264" s="2">
        <f t="shared" si="1"/>
        <v>0.51000000000567525</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39816.839999999997</v>
      </c>
      <c r="D265" s="1">
        <f>'PR-RAS'!E269</f>
        <v>30000</v>
      </c>
      <c r="E265" s="1">
        <v>0</v>
      </c>
      <c r="F265" s="1">
        <v>0</v>
      </c>
      <c r="G265" s="2">
        <f t="shared" ref="G265:G521" si="8">(B265/1000)*(C265*1+D265*2)</f>
        <v>26351.645759999999</v>
      </c>
      <c r="H265" s="2">
        <f t="shared" ref="H265:H521" si="9">ABS(C265-ROUND(C265,0))+ABS(D265-ROUND(D265,0))</f>
        <v>0.16000000000349246</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4628.71</v>
      </c>
      <c r="D266" s="1">
        <f>'PR-RAS'!E270</f>
        <v>1509.06</v>
      </c>
      <c r="E266" s="1">
        <v>0</v>
      </c>
      <c r="F266" s="1">
        <v>0</v>
      </c>
      <c r="G266" s="2">
        <f t="shared" si="8"/>
        <v>2026.40995</v>
      </c>
      <c r="H266" s="2">
        <f t="shared" si="9"/>
        <v>0.34999999999990905</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6380549.9100000001</v>
      </c>
      <c r="D275" s="1">
        <f>'PR-RAS'!E279</f>
        <v>7290933.2400000002</v>
      </c>
      <c r="E275" s="1">
        <v>0</v>
      </c>
      <c r="F275" s="1">
        <v>0</v>
      </c>
      <c r="G275" s="2">
        <f t="shared" si="8"/>
        <v>5743702.0908600008</v>
      </c>
      <c r="H275" s="2">
        <f t="shared" si="9"/>
        <v>0.33000000007450581</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6273645.9000000004</v>
      </c>
      <c r="D276" s="1">
        <f>'PR-RAS'!E280</f>
        <v>7290933.2400000002</v>
      </c>
      <c r="E276" s="1">
        <v>0</v>
      </c>
      <c r="F276" s="1">
        <v>0</v>
      </c>
      <c r="G276" s="2">
        <f t="shared" si="8"/>
        <v>5735265.9045000011</v>
      </c>
      <c r="H276" s="2">
        <f t="shared" si="9"/>
        <v>0.33999999985098839</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106904.01</v>
      </c>
      <c r="D279" s="1">
        <f>'PR-RAS'!E283</f>
        <v>0</v>
      </c>
      <c r="E279" s="1">
        <v>0</v>
      </c>
      <c r="F279" s="1">
        <v>0</v>
      </c>
      <c r="G279" s="2">
        <f t="shared" si="8"/>
        <v>29719.314780000001</v>
      </c>
      <c r="H279" s="2">
        <f t="shared" si="9"/>
        <v>9.9999999947613105E-3</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47355392.849999994</v>
      </c>
      <c r="D285" s="1">
        <f>'PR-RAS'!E289</f>
        <v>53565476.799999997</v>
      </c>
      <c r="E285" s="1">
        <v>0</v>
      </c>
      <c r="F285" s="1">
        <v>0</v>
      </c>
      <c r="G285" s="2">
        <f t="shared" si="8"/>
        <v>43874122.391799994</v>
      </c>
      <c r="H285" s="2">
        <f t="shared" si="9"/>
        <v>0.35000000894069672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21615619.129999995</v>
      </c>
      <c r="D286" s="1">
        <f>'PR-RAS'!E290</f>
        <v>25966960.790000007</v>
      </c>
      <c r="E286" s="1">
        <v>0</v>
      </c>
      <c r="F286" s="1">
        <v>0</v>
      </c>
      <c r="G286" s="2">
        <f t="shared" si="8"/>
        <v>20961619.10235</v>
      </c>
      <c r="H286" s="2">
        <f t="shared" si="9"/>
        <v>0.33999998867511749</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4810358.45</v>
      </c>
      <c r="D288" s="1">
        <f>'PR-RAS'!E292</f>
        <v>3118099.5</v>
      </c>
      <c r="E288" s="1">
        <v>0</v>
      </c>
      <c r="F288" s="1">
        <v>0</v>
      </c>
      <c r="G288" s="2">
        <f t="shared" si="8"/>
        <v>3170361.9881499996</v>
      </c>
      <c r="H288" s="2">
        <f t="shared" si="9"/>
        <v>0.95000000018626451</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15086632.32</v>
      </c>
      <c r="D290" s="1">
        <f>'PR-RAS'!E294</f>
        <v>7889299.2800000003</v>
      </c>
      <c r="E290" s="1">
        <v>0</v>
      </c>
      <c r="F290" s="1">
        <v>0</v>
      </c>
      <c r="G290" s="2">
        <f t="shared" si="8"/>
        <v>8920051.72432</v>
      </c>
      <c r="H290" s="2">
        <f t="shared" si="9"/>
        <v>0.60000000055879354</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1492240.97</v>
      </c>
      <c r="D293" s="1">
        <f>'PR-RAS'!E298</f>
        <v>1630769.92</v>
      </c>
      <c r="E293" s="1">
        <v>0</v>
      </c>
      <c r="F293" s="1">
        <v>0</v>
      </c>
      <c r="G293" s="2">
        <f t="shared" si="8"/>
        <v>1388103.9965199998</v>
      </c>
      <c r="H293" s="2">
        <f t="shared" si="9"/>
        <v>0.11000000010244548</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896902.07</v>
      </c>
      <c r="D294" s="1">
        <f>'PR-RAS'!E299</f>
        <v>766598.08</v>
      </c>
      <c r="E294" s="1">
        <v>0</v>
      </c>
      <c r="F294" s="1">
        <v>0</v>
      </c>
      <c r="G294" s="2">
        <f t="shared" si="8"/>
        <v>712018.7813899999</v>
      </c>
      <c r="H294" s="2">
        <f t="shared" si="9"/>
        <v>0.14999999990686774</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896902.07</v>
      </c>
      <c r="D295" s="1">
        <f>'PR-RAS'!E300</f>
        <v>766598.08</v>
      </c>
      <c r="E295" s="1">
        <v>0</v>
      </c>
      <c r="F295" s="1">
        <v>0</v>
      </c>
      <c r="G295" s="2">
        <f t="shared" si="8"/>
        <v>714448.87961999991</v>
      </c>
      <c r="H295" s="2">
        <f t="shared" si="9"/>
        <v>0.14999999990686774</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896902.07</v>
      </c>
      <c r="D296" s="1">
        <f>'PR-RAS'!E301</f>
        <v>766598.08</v>
      </c>
      <c r="E296" s="1">
        <v>0</v>
      </c>
      <c r="F296" s="1">
        <v>0</v>
      </c>
      <c r="G296" s="2">
        <f t="shared" si="8"/>
        <v>716878.97784999991</v>
      </c>
      <c r="H296" s="2">
        <f t="shared" si="9"/>
        <v>0.14999999990686774</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595338.9</v>
      </c>
      <c r="D306" s="1">
        <f>'PR-RAS'!E311</f>
        <v>864171.84</v>
      </c>
      <c r="E306" s="1">
        <v>0</v>
      </c>
      <c r="F306" s="1">
        <v>0</v>
      </c>
      <c r="G306" s="2">
        <f t="shared" si="8"/>
        <v>708723.18689999997</v>
      </c>
      <c r="H306" s="2">
        <f t="shared" si="9"/>
        <v>0.26000000000931323</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595338.9</v>
      </c>
      <c r="D307" s="1">
        <f>'PR-RAS'!E312</f>
        <v>859784.85</v>
      </c>
      <c r="E307" s="1">
        <v>0</v>
      </c>
      <c r="F307" s="1">
        <v>0</v>
      </c>
      <c r="G307" s="2">
        <f t="shared" si="8"/>
        <v>708362.03159999999</v>
      </c>
      <c r="H307" s="2">
        <f t="shared" si="9"/>
        <v>0.25</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165965.51</v>
      </c>
      <c r="D308" s="1">
        <f>'PR-RAS'!E313</f>
        <v>482983.08999999997</v>
      </c>
      <c r="E308" s="1">
        <v>0</v>
      </c>
      <c r="F308" s="1">
        <v>0</v>
      </c>
      <c r="G308" s="2">
        <f t="shared" si="8"/>
        <v>347503.02882999997</v>
      </c>
      <c r="H308" s="2">
        <f t="shared" si="9"/>
        <v>0.57999999995809048</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328371.33</v>
      </c>
      <c r="D309" s="1">
        <f>'PR-RAS'!E314</f>
        <v>331165.98</v>
      </c>
      <c r="E309" s="1">
        <v>0</v>
      </c>
      <c r="F309" s="1">
        <v>0</v>
      </c>
      <c r="G309" s="2">
        <f t="shared" si="8"/>
        <v>305136.61332</v>
      </c>
      <c r="H309" s="2">
        <f t="shared" si="9"/>
        <v>0.3500000000349246</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101002.06</v>
      </c>
      <c r="D311" s="1">
        <f>'PR-RAS'!E316</f>
        <v>45635.78</v>
      </c>
      <c r="E311" s="1">
        <v>0</v>
      </c>
      <c r="F311" s="1">
        <v>0</v>
      </c>
      <c r="G311" s="2">
        <f t="shared" si="8"/>
        <v>59604.822199999995</v>
      </c>
      <c r="H311" s="2">
        <f t="shared" si="9"/>
        <v>0.27999999999883585</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4386.99</v>
      </c>
      <c r="E321" s="1">
        <v>0</v>
      </c>
      <c r="F321" s="1">
        <v>0</v>
      </c>
      <c r="G321" s="2">
        <f t="shared" si="8"/>
        <v>2807.6736000000001</v>
      </c>
      <c r="H321" s="2">
        <f t="shared" si="9"/>
        <v>1.0000000000218279E-2</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4386.99</v>
      </c>
      <c r="E322" s="1">
        <v>0</v>
      </c>
      <c r="F322" s="1">
        <v>0</v>
      </c>
      <c r="G322" s="2">
        <f t="shared" si="8"/>
        <v>2816.44758</v>
      </c>
      <c r="H322" s="2">
        <f t="shared" si="9"/>
        <v>1.0000000000218279E-2</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23635614.849999998</v>
      </c>
      <c r="D345" s="1">
        <f>'PR-RAS'!E350</f>
        <v>18009826.780000001</v>
      </c>
      <c r="E345" s="1">
        <v>0</v>
      </c>
      <c r="F345" s="1">
        <v>0</v>
      </c>
      <c r="G345" s="2">
        <f t="shared" si="8"/>
        <v>20521412.333039995</v>
      </c>
      <c r="H345" s="2">
        <f t="shared" si="9"/>
        <v>0.37000000104308128</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2515183.19</v>
      </c>
      <c r="D346" s="1">
        <f>'PR-RAS'!E351</f>
        <v>2012405</v>
      </c>
      <c r="E346" s="1">
        <v>0</v>
      </c>
      <c r="F346" s="1">
        <v>0</v>
      </c>
      <c r="G346" s="2">
        <f t="shared" si="8"/>
        <v>2256297.6505499994</v>
      </c>
      <c r="H346" s="2">
        <f t="shared" si="9"/>
        <v>0.18999999994412065</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2056870.86</v>
      </c>
      <c r="D347" s="1">
        <f>'PR-RAS'!E352</f>
        <v>1613584.58</v>
      </c>
      <c r="E347" s="1">
        <v>0</v>
      </c>
      <c r="F347" s="1">
        <v>0</v>
      </c>
      <c r="G347" s="2">
        <f t="shared" si="8"/>
        <v>1828277.8469199999</v>
      </c>
      <c r="H347" s="2">
        <f t="shared" si="9"/>
        <v>0.55999999982304871</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2056870.86</v>
      </c>
      <c r="D348" s="1">
        <f>'PR-RAS'!E353</f>
        <v>1613584.58</v>
      </c>
      <c r="E348" s="1">
        <v>0</v>
      </c>
      <c r="F348" s="1">
        <v>0</v>
      </c>
      <c r="G348" s="2">
        <f t="shared" si="8"/>
        <v>1833561.8869400001</v>
      </c>
      <c r="H348" s="2">
        <f t="shared" si="9"/>
        <v>0.55999999982304871</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458312.32999999996</v>
      </c>
      <c r="D351" s="1">
        <f>'PR-RAS'!E356</f>
        <v>398820.42</v>
      </c>
      <c r="E351" s="1">
        <v>0</v>
      </c>
      <c r="F351" s="1">
        <v>0</v>
      </c>
      <c r="G351" s="2">
        <f t="shared" si="8"/>
        <v>439583.60949999996</v>
      </c>
      <c r="H351" s="2">
        <f t="shared" si="9"/>
        <v>0.74999999994179234</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4528.6099999999997</v>
      </c>
      <c r="D355" s="1">
        <f>'PR-RAS'!E360</f>
        <v>0</v>
      </c>
      <c r="E355" s="1">
        <v>0</v>
      </c>
      <c r="F355" s="1">
        <v>0</v>
      </c>
      <c r="G355" s="2">
        <f t="shared" si="8"/>
        <v>1603.1279399999999</v>
      </c>
      <c r="H355" s="2">
        <f t="shared" si="9"/>
        <v>0.39000000000032742</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453783.72</v>
      </c>
      <c r="D357" s="1">
        <f>'PR-RAS'!E362</f>
        <v>398820.42</v>
      </c>
      <c r="E357" s="1">
        <v>0</v>
      </c>
      <c r="F357" s="1">
        <v>0</v>
      </c>
      <c r="G357" s="2">
        <f t="shared" si="8"/>
        <v>445507.14335999999</v>
      </c>
      <c r="H357" s="2">
        <f t="shared" si="9"/>
        <v>0.70000000001164153</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19346585.159999996</v>
      </c>
      <c r="D358" s="1">
        <f>'PR-RAS'!E363</f>
        <v>14696360.550000001</v>
      </c>
      <c r="E358" s="1">
        <v>0</v>
      </c>
      <c r="F358" s="1">
        <v>0</v>
      </c>
      <c r="G358" s="2">
        <f t="shared" si="8"/>
        <v>17399932.334819999</v>
      </c>
      <c r="H358" s="2">
        <f t="shared" si="9"/>
        <v>0.60999999567866325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16628147.439999999</v>
      </c>
      <c r="D359" s="1">
        <f>'PR-RAS'!E364</f>
        <v>13316514.83</v>
      </c>
      <c r="E359" s="1">
        <v>0</v>
      </c>
      <c r="F359" s="1">
        <v>0</v>
      </c>
      <c r="G359" s="2">
        <f t="shared" si="8"/>
        <v>15487501.401799999</v>
      </c>
      <c r="H359" s="2">
        <f t="shared" si="9"/>
        <v>0.60999999940395355</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643881.77</v>
      </c>
      <c r="E360" s="1">
        <v>0</v>
      </c>
      <c r="F360" s="1">
        <v>0</v>
      </c>
      <c r="G360" s="2">
        <f t="shared" si="8"/>
        <v>462307.11086000002</v>
      </c>
      <c r="H360" s="2">
        <f t="shared" si="9"/>
        <v>0.22999999998137355</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12392.99</v>
      </c>
      <c r="D361" s="1">
        <f>'PR-RAS'!E366</f>
        <v>0</v>
      </c>
      <c r="E361" s="1">
        <v>0</v>
      </c>
      <c r="F361" s="1">
        <v>0</v>
      </c>
      <c r="G361" s="2">
        <f t="shared" si="8"/>
        <v>4461.4763999999996</v>
      </c>
      <c r="H361" s="2">
        <f t="shared" si="9"/>
        <v>1.0000000000218279E-2</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3416824.84</v>
      </c>
      <c r="D362" s="1">
        <f>'PR-RAS'!E367</f>
        <v>1719991.48</v>
      </c>
      <c r="E362" s="1">
        <v>0</v>
      </c>
      <c r="F362" s="1">
        <v>0</v>
      </c>
      <c r="G362" s="2">
        <f t="shared" si="8"/>
        <v>2475307.6157999998</v>
      </c>
      <c r="H362" s="2">
        <f t="shared" si="9"/>
        <v>0.64000000013038516</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13198929.609999999</v>
      </c>
      <c r="D363" s="1">
        <f>'PR-RAS'!E368</f>
        <v>10952641.58</v>
      </c>
      <c r="E363" s="1">
        <v>0</v>
      </c>
      <c r="F363" s="1">
        <v>0</v>
      </c>
      <c r="G363" s="2">
        <f t="shared" si="8"/>
        <v>12707725.022739999</v>
      </c>
      <c r="H363" s="2">
        <f t="shared" si="9"/>
        <v>0.81000000052154064</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1684327.4600000002</v>
      </c>
      <c r="D364" s="1">
        <f>'PR-RAS'!E369</f>
        <v>1310990</v>
      </c>
      <c r="E364" s="1">
        <v>0</v>
      </c>
      <c r="F364" s="1">
        <v>0</v>
      </c>
      <c r="G364" s="2">
        <f t="shared" si="8"/>
        <v>1563189.6079799999</v>
      </c>
      <c r="H364" s="2">
        <f t="shared" si="9"/>
        <v>0.46000000019557774</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311006.46999999997</v>
      </c>
      <c r="D365" s="1">
        <f>'PR-RAS'!E370</f>
        <v>76505.45</v>
      </c>
      <c r="E365" s="1">
        <v>0</v>
      </c>
      <c r="F365" s="1">
        <v>0</v>
      </c>
      <c r="G365" s="2">
        <f t="shared" si="8"/>
        <v>168902.32267999998</v>
      </c>
      <c r="H365" s="2">
        <f t="shared" si="9"/>
        <v>0.91999999996914994</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836453.02</v>
      </c>
      <c r="D366" s="1">
        <f>'PR-RAS'!E371</f>
        <v>849281.71</v>
      </c>
      <c r="E366" s="1">
        <v>0</v>
      </c>
      <c r="F366" s="1">
        <v>0</v>
      </c>
      <c r="G366" s="2">
        <f t="shared" si="8"/>
        <v>925281.00059999991</v>
      </c>
      <c r="H366" s="2">
        <f t="shared" si="9"/>
        <v>0.31000000005587935</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6017.5</v>
      </c>
      <c r="E367" s="1">
        <v>0</v>
      </c>
      <c r="F367" s="1">
        <v>0</v>
      </c>
      <c r="G367" s="2">
        <f t="shared" si="8"/>
        <v>4404.8099999999995</v>
      </c>
      <c r="H367" s="2">
        <f t="shared" si="9"/>
        <v>0.5</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2315.85</v>
      </c>
      <c r="D369" s="1">
        <f>'PR-RAS'!E374</f>
        <v>4497.5</v>
      </c>
      <c r="E369" s="1">
        <v>0</v>
      </c>
      <c r="F369" s="1">
        <v>0</v>
      </c>
      <c r="G369" s="2">
        <f t="shared" si="8"/>
        <v>4162.3927999999996</v>
      </c>
      <c r="H369" s="2">
        <f t="shared" si="9"/>
        <v>0.65000000000009095</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15894.78</v>
      </c>
      <c r="D370" s="1">
        <f>'PR-RAS'!E375</f>
        <v>4941.51</v>
      </c>
      <c r="E370" s="1">
        <v>0</v>
      </c>
      <c r="F370" s="1">
        <v>0</v>
      </c>
      <c r="G370" s="2">
        <f t="shared" si="8"/>
        <v>9512.0082000000002</v>
      </c>
      <c r="H370" s="2">
        <f t="shared" si="9"/>
        <v>0.70999999999912689</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518657.34</v>
      </c>
      <c r="D371" s="1">
        <f>'PR-RAS'!E376</f>
        <v>369746.33</v>
      </c>
      <c r="E371" s="1">
        <v>0</v>
      </c>
      <c r="F371" s="1">
        <v>0</v>
      </c>
      <c r="G371" s="2">
        <f t="shared" si="8"/>
        <v>465515.5</v>
      </c>
      <c r="H371" s="2">
        <f t="shared" si="9"/>
        <v>0.67000000004190952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19078.900000000001</v>
      </c>
      <c r="D373" s="1">
        <f>'PR-RAS'!E378</f>
        <v>0</v>
      </c>
      <c r="E373" s="1">
        <v>0</v>
      </c>
      <c r="F373" s="1">
        <v>0</v>
      </c>
      <c r="G373" s="2">
        <f t="shared" si="8"/>
        <v>7097.3508000000002</v>
      </c>
      <c r="H373" s="2">
        <f t="shared" si="9"/>
        <v>9.9999999998544808E-2</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19078.900000000001</v>
      </c>
      <c r="D374" s="1">
        <f>'PR-RAS'!E379</f>
        <v>0</v>
      </c>
      <c r="E374" s="1">
        <v>0</v>
      </c>
      <c r="F374" s="1">
        <v>0</v>
      </c>
      <c r="G374" s="2">
        <f t="shared" si="8"/>
        <v>7116.4297000000006</v>
      </c>
      <c r="H374" s="2">
        <f t="shared" si="9"/>
        <v>9.9999999998544808E-2</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29880.73</v>
      </c>
      <c r="D378" s="1">
        <f>'PR-RAS'!E383</f>
        <v>45902.07</v>
      </c>
      <c r="E378" s="1">
        <v>0</v>
      </c>
      <c r="F378" s="1">
        <v>0</v>
      </c>
      <c r="G378" s="2">
        <f t="shared" si="8"/>
        <v>45875.19599</v>
      </c>
      <c r="H378" s="2">
        <f t="shared" si="9"/>
        <v>0.34000000000014552</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29880.73</v>
      </c>
      <c r="D380" s="1">
        <f>'PR-RAS'!E385</f>
        <v>45902.07</v>
      </c>
      <c r="E380" s="1">
        <v>0</v>
      </c>
      <c r="F380" s="1">
        <v>0</v>
      </c>
      <c r="G380" s="2">
        <f t="shared" si="8"/>
        <v>46118.565730000002</v>
      </c>
      <c r="H380" s="2">
        <f t="shared" si="9"/>
        <v>0.34000000000014552</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6870.4</v>
      </c>
      <c r="D383" s="1">
        <f>'PR-RAS'!E388</f>
        <v>0</v>
      </c>
      <c r="E383" s="1">
        <v>0</v>
      </c>
      <c r="F383" s="1">
        <v>0</v>
      </c>
      <c r="G383" s="2">
        <f t="shared" si="8"/>
        <v>2624.4928</v>
      </c>
      <c r="H383" s="2">
        <f t="shared" si="9"/>
        <v>0.3999999999996362</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6870.4</v>
      </c>
      <c r="D384" s="1">
        <f>'PR-RAS'!E389</f>
        <v>0</v>
      </c>
      <c r="E384" s="1">
        <v>0</v>
      </c>
      <c r="F384" s="1">
        <v>0</v>
      </c>
      <c r="G384" s="2">
        <f t="shared" si="8"/>
        <v>2631.3631999999998</v>
      </c>
      <c r="H384" s="2">
        <f t="shared" si="9"/>
        <v>0.3999999999996362</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978280.23</v>
      </c>
      <c r="D386" s="1">
        <f>'PR-RAS'!E391</f>
        <v>22953.65</v>
      </c>
      <c r="E386" s="1">
        <v>0</v>
      </c>
      <c r="F386" s="1">
        <v>0</v>
      </c>
      <c r="G386" s="2">
        <f t="shared" si="8"/>
        <v>394312.19905</v>
      </c>
      <c r="H386" s="2">
        <f t="shared" si="9"/>
        <v>0.57999999997991836</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909264.37</v>
      </c>
      <c r="D388" s="1">
        <f>'PR-RAS'!E393</f>
        <v>0</v>
      </c>
      <c r="E388" s="1">
        <v>0</v>
      </c>
      <c r="F388" s="1">
        <v>0</v>
      </c>
      <c r="G388" s="2">
        <f t="shared" si="8"/>
        <v>351885.31119000004</v>
      </c>
      <c r="H388" s="2">
        <f t="shared" si="9"/>
        <v>0.36999999999534339</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69015.86</v>
      </c>
      <c r="D389" s="1">
        <f>'PR-RAS'!E394</f>
        <v>22953.65</v>
      </c>
      <c r="E389" s="1">
        <v>0</v>
      </c>
      <c r="F389" s="1">
        <v>0</v>
      </c>
      <c r="G389" s="2">
        <f t="shared" si="8"/>
        <v>44590.186079999999</v>
      </c>
      <c r="H389" s="2">
        <f t="shared" si="9"/>
        <v>0.48999999999796273</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1773846.5</v>
      </c>
      <c r="D397" s="1">
        <f>'PR-RAS'!E402</f>
        <v>1301061.23</v>
      </c>
      <c r="E397" s="1">
        <v>0</v>
      </c>
      <c r="F397" s="1">
        <v>0</v>
      </c>
      <c r="G397" s="2">
        <f t="shared" si="8"/>
        <v>1732883.7081600002</v>
      </c>
      <c r="H397" s="2">
        <f t="shared" si="9"/>
        <v>0.72999999998137355</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1773846.5</v>
      </c>
      <c r="D398" s="1">
        <f>'PR-RAS'!E403</f>
        <v>1301061.23</v>
      </c>
      <c r="E398" s="1">
        <v>0</v>
      </c>
      <c r="F398" s="1">
        <v>0</v>
      </c>
      <c r="G398" s="2">
        <f t="shared" si="8"/>
        <v>1737259.6771200001</v>
      </c>
      <c r="H398" s="2">
        <f t="shared" si="9"/>
        <v>0.72999999998137355</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22143373.879999999</v>
      </c>
      <c r="D403" s="1">
        <f>'PR-RAS'!E408</f>
        <v>16379056.860000001</v>
      </c>
      <c r="E403" s="1">
        <v>0</v>
      </c>
      <c r="F403" s="1">
        <v>0</v>
      </c>
      <c r="G403" s="2">
        <f t="shared" si="8"/>
        <v>22070398.0152</v>
      </c>
      <c r="H403" s="2">
        <f t="shared" si="9"/>
        <v>0.25999999977648258</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13028206.75</v>
      </c>
      <c r="D405" s="1">
        <f>'PR-RAS'!E410</f>
        <v>8780575.4199999999</v>
      </c>
      <c r="E405" s="1">
        <v>0</v>
      </c>
      <c r="F405" s="1">
        <v>0</v>
      </c>
      <c r="G405" s="2">
        <f t="shared" si="8"/>
        <v>12358100.466360001</v>
      </c>
      <c r="H405" s="2">
        <f t="shared" si="9"/>
        <v>0.66999999992549419</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352861.17</v>
      </c>
      <c r="D406" s="1">
        <f>'PR-RAS'!E411</f>
        <v>2576462.6800000002</v>
      </c>
      <c r="E406" s="1">
        <v>0</v>
      </c>
      <c r="F406" s="1">
        <v>0</v>
      </c>
      <c r="G406" s="2">
        <f t="shared" si="8"/>
        <v>2229843.5446500001</v>
      </c>
      <c r="H406" s="2">
        <f t="shared" si="9"/>
        <v>0.48999999981606379</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70463252.949999988</v>
      </c>
      <c r="D407" s="1">
        <f>'PR-RAS'!E412</f>
        <v>81163207.510000005</v>
      </c>
      <c r="E407" s="1">
        <v>0</v>
      </c>
      <c r="F407" s="1">
        <v>0</v>
      </c>
      <c r="G407" s="2">
        <f t="shared" si="8"/>
        <v>94512605.195820004</v>
      </c>
      <c r="H407" s="2">
        <f t="shared" si="9"/>
        <v>0.54000000655651093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70991007.699999988</v>
      </c>
      <c r="D408" s="1">
        <f>'PR-RAS'!E413</f>
        <v>71575303.579999998</v>
      </c>
      <c r="E408" s="1">
        <v>0</v>
      </c>
      <c r="F408" s="1">
        <v>0</v>
      </c>
      <c r="G408" s="2">
        <f t="shared" si="8"/>
        <v>87155637.248019993</v>
      </c>
      <c r="H408" s="2">
        <f t="shared" si="9"/>
        <v>0.7200000137090683</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9587903.9300000072</v>
      </c>
      <c r="E409" s="1">
        <v>0</v>
      </c>
      <c r="F409" s="1">
        <v>0</v>
      </c>
      <c r="G409" s="2">
        <f t="shared" si="8"/>
        <v>7823729.6068800054</v>
      </c>
      <c r="H409" s="2">
        <f t="shared" si="9"/>
        <v>6.9999992847442627E-2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527754.75</v>
      </c>
      <c r="D410" s="1">
        <f>'PR-RAS'!E415</f>
        <v>0</v>
      </c>
      <c r="E410" s="1">
        <v>0</v>
      </c>
      <c r="F410" s="1">
        <v>0</v>
      </c>
      <c r="G410" s="2">
        <f t="shared" si="8"/>
        <v>215851.69274999999</v>
      </c>
      <c r="H410" s="2">
        <f t="shared" si="9"/>
        <v>0.25</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8217848.2999999998</v>
      </c>
      <c r="D412" s="1">
        <f>'PR-RAS'!E417</f>
        <v>5662475.9199999999</v>
      </c>
      <c r="E412" s="1">
        <v>0</v>
      </c>
      <c r="F412" s="1">
        <v>0</v>
      </c>
      <c r="G412" s="2">
        <f t="shared" si="8"/>
        <v>8032090.8575400002</v>
      </c>
      <c r="H412" s="2">
        <f t="shared" si="9"/>
        <v>0.37999999988824129</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15439493.49</v>
      </c>
      <c r="D413" s="1">
        <f>'PR-RAS'!E418</f>
        <v>10465761.960000001</v>
      </c>
      <c r="E413" s="1">
        <v>0</v>
      </c>
      <c r="F413" s="1">
        <v>0</v>
      </c>
      <c r="G413" s="2">
        <f t="shared" si="8"/>
        <v>14984859.172920002</v>
      </c>
      <c r="H413" s="2">
        <f t="shared" si="9"/>
        <v>0.52999999932944775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3400191.64</v>
      </c>
      <c r="D414" s="1">
        <f>'PR-RAS'!E420</f>
        <v>7034384.0800000001</v>
      </c>
      <c r="E414" s="1">
        <v>0</v>
      </c>
      <c r="F414" s="1">
        <v>0</v>
      </c>
      <c r="G414" s="2">
        <f t="shared" si="8"/>
        <v>7214680.3974000001</v>
      </c>
      <c r="H414" s="2">
        <f t="shared" si="9"/>
        <v>0.43999999994412065</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7526.71</v>
      </c>
      <c r="D415" s="1">
        <f>'PR-RAS'!E421</f>
        <v>14931.69</v>
      </c>
      <c r="E415" s="1">
        <v>0</v>
      </c>
      <c r="F415" s="1">
        <v>0</v>
      </c>
      <c r="G415" s="2">
        <f t="shared" si="8"/>
        <v>15479.49726</v>
      </c>
      <c r="H415" s="2">
        <f t="shared" si="9"/>
        <v>0.5999999999994543</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7526.71</v>
      </c>
      <c r="D421" s="1">
        <f>'PR-RAS'!E427</f>
        <v>14931.69</v>
      </c>
      <c r="E421" s="1">
        <v>0</v>
      </c>
      <c r="F421" s="1">
        <v>0</v>
      </c>
      <c r="G421" s="2">
        <f t="shared" si="8"/>
        <v>15703.837800000001</v>
      </c>
      <c r="H421" s="2">
        <f t="shared" si="9"/>
        <v>0.5999999999994543</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7526.71</v>
      </c>
      <c r="D422" s="1">
        <f>'PR-RAS'!E428</f>
        <v>14931.69</v>
      </c>
      <c r="E422" s="1">
        <v>0</v>
      </c>
      <c r="F422" s="1">
        <v>0</v>
      </c>
      <c r="G422" s="2">
        <f t="shared" si="8"/>
        <v>15741.227890000002</v>
      </c>
      <c r="H422" s="2">
        <f t="shared" si="9"/>
        <v>0.5999999999994543</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3392664.93</v>
      </c>
      <c r="D478" s="1">
        <f>'PR-RAS'!E484</f>
        <v>7019452.3899999997</v>
      </c>
      <c r="E478" s="1">
        <v>0</v>
      </c>
      <c r="F478" s="1">
        <v>0</v>
      </c>
      <c r="G478" s="2">
        <f t="shared" si="8"/>
        <v>8314858.7516700001</v>
      </c>
      <c r="H478" s="2">
        <f t="shared" si="9"/>
        <v>0.45999999949708581</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3392664.93</v>
      </c>
      <c r="D489" s="1">
        <f>'PR-RAS'!E495</f>
        <v>7019452.3899999997</v>
      </c>
      <c r="E489" s="1">
        <v>0</v>
      </c>
      <c r="F489" s="1">
        <v>0</v>
      </c>
      <c r="G489" s="2">
        <f t="shared" si="8"/>
        <v>8506606.018480001</v>
      </c>
      <c r="H489" s="2">
        <f t="shared" si="9"/>
        <v>0.45999999949708581</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3392664.93</v>
      </c>
      <c r="D490" s="1">
        <f>'PR-RAS'!E496</f>
        <v>7019452.3899999997</v>
      </c>
      <c r="E490" s="1">
        <v>0</v>
      </c>
      <c r="F490" s="1">
        <v>0</v>
      </c>
      <c r="G490" s="2">
        <f t="shared" si="8"/>
        <v>8524037.5881900005</v>
      </c>
      <c r="H490" s="2">
        <f t="shared" si="9"/>
        <v>0.45999999949708581</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3186247.5600000005</v>
      </c>
      <c r="D522" s="1">
        <f>'PR-RAS'!E528</f>
        <v>2601201.0700000003</v>
      </c>
      <c r="E522" s="1">
        <v>0</v>
      </c>
      <c r="F522" s="1">
        <v>0</v>
      </c>
      <c r="G522" s="2">
        <f t="shared" ref="G522:G809" si="10">(B522/1000)*(C522*1+D522*2)</f>
        <v>4370486.4937000005</v>
      </c>
      <c r="H522" s="2">
        <f t="shared" ref="H522:H809" si="11">ABS(C522-ROUND(C522,0))+ABS(D522-ROUND(D522,0))</f>
        <v>0.50999999977648258</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326591.01</v>
      </c>
      <c r="D523" s="1">
        <f>'PR-RAS'!E529</f>
        <v>405139.26</v>
      </c>
      <c r="E523" s="1">
        <v>0</v>
      </c>
      <c r="F523" s="1">
        <v>0</v>
      </c>
      <c r="G523" s="2">
        <f t="shared" si="10"/>
        <v>593445.89465999999</v>
      </c>
      <c r="H523" s="2">
        <f t="shared" si="11"/>
        <v>0.27000000001862645</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326591.01</v>
      </c>
      <c r="D529" s="1">
        <f>'PR-RAS'!E535</f>
        <v>405139.26</v>
      </c>
      <c r="E529" s="1">
        <v>0</v>
      </c>
      <c r="F529" s="1">
        <v>0</v>
      </c>
      <c r="G529" s="2">
        <f t="shared" si="10"/>
        <v>600267.11184000003</v>
      </c>
      <c r="H529" s="2">
        <f t="shared" si="11"/>
        <v>0.27000000001862645</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326591.01</v>
      </c>
      <c r="D530" s="1">
        <f>'PR-RAS'!E536</f>
        <v>405139.26</v>
      </c>
      <c r="E530" s="1">
        <v>0</v>
      </c>
      <c r="F530" s="1">
        <v>0</v>
      </c>
      <c r="G530" s="2">
        <f t="shared" si="10"/>
        <v>601403.98137000005</v>
      </c>
      <c r="H530" s="2">
        <f t="shared" si="11"/>
        <v>0.27000000001862645</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2859656.5500000003</v>
      </c>
      <c r="D587" s="1">
        <f>'PR-RAS'!E593</f>
        <v>2196061.81</v>
      </c>
      <c r="E587" s="1">
        <v>0</v>
      </c>
      <c r="F587" s="1">
        <v>0</v>
      </c>
      <c r="G587" s="2">
        <f t="shared" si="10"/>
        <v>4249543.1796199996</v>
      </c>
      <c r="H587" s="2">
        <f t="shared" si="11"/>
        <v>0.63999999966472387</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2856402.6</v>
      </c>
      <c r="D599" s="1">
        <f>'PR-RAS'!E605</f>
        <v>1064552.73</v>
      </c>
      <c r="E599" s="1">
        <v>0</v>
      </c>
      <c r="F599" s="1">
        <v>0</v>
      </c>
      <c r="G599" s="2">
        <f t="shared" si="10"/>
        <v>2981333.8198800003</v>
      </c>
      <c r="H599" s="2">
        <f t="shared" si="11"/>
        <v>0.66999999992549419</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2856402.6</v>
      </c>
      <c r="D600" s="1">
        <f>'PR-RAS'!E606</f>
        <v>1064552.73</v>
      </c>
      <c r="E600" s="1">
        <v>0</v>
      </c>
      <c r="F600" s="1">
        <v>0</v>
      </c>
      <c r="G600" s="2">
        <f t="shared" si="10"/>
        <v>2986319.3279400002</v>
      </c>
      <c r="H600" s="2">
        <f t="shared" si="11"/>
        <v>0.66999999992549419</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3253.95</v>
      </c>
      <c r="D611" s="1">
        <f>'PR-RAS'!E617</f>
        <v>1131509.08</v>
      </c>
      <c r="E611" s="1">
        <v>0</v>
      </c>
      <c r="F611" s="1">
        <v>0</v>
      </c>
      <c r="G611" s="2">
        <f t="shared" si="10"/>
        <v>1382425.9871000003</v>
      </c>
      <c r="H611" s="2">
        <f t="shared" si="11"/>
        <v>0.1300000000746877</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3253.95</v>
      </c>
      <c r="D612" s="1">
        <f>'PR-RAS'!E618</f>
        <v>1131509.08</v>
      </c>
      <c r="E612" s="1">
        <v>0</v>
      </c>
      <c r="F612" s="1">
        <v>0</v>
      </c>
      <c r="G612" s="2">
        <f t="shared" si="10"/>
        <v>1384692.2592100003</v>
      </c>
      <c r="H612" s="2">
        <f t="shared" si="11"/>
        <v>0.1300000000746877</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213944.07999999961</v>
      </c>
      <c r="D629" s="1">
        <f>'PR-RAS'!E635</f>
        <v>4433183.01</v>
      </c>
      <c r="E629" s="1">
        <v>0</v>
      </c>
      <c r="F629" s="1">
        <v>0</v>
      </c>
      <c r="G629" s="2">
        <f t="shared" si="10"/>
        <v>5702434.7428000001</v>
      </c>
      <c r="H629" s="2">
        <f t="shared" si="11"/>
        <v>8.9999999385327101E-2</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4205092.9800000004</v>
      </c>
      <c r="D631" s="1">
        <f>'PR-RAS'!E637</f>
        <v>1437944.03</v>
      </c>
      <c r="E631" s="1">
        <v>0</v>
      </c>
      <c r="F631" s="1">
        <v>0</v>
      </c>
      <c r="G631" s="2">
        <f t="shared" si="10"/>
        <v>4461018.0552000003</v>
      </c>
      <c r="H631" s="2">
        <f t="shared" si="11"/>
        <v>4.9999999580904841E-2</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73863444.589999989</v>
      </c>
      <c r="D633" s="1">
        <f>'PR-RAS'!E639</f>
        <v>88197591.590000004</v>
      </c>
      <c r="E633" s="1">
        <v>0</v>
      </c>
      <c r="F633" s="1">
        <v>0</v>
      </c>
      <c r="G633" s="2">
        <f t="shared" si="10"/>
        <v>158163452.75063998</v>
      </c>
      <c r="H633" s="2">
        <f t="shared" si="11"/>
        <v>0.82000000774860382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74177255.25999999</v>
      </c>
      <c r="D634" s="1">
        <f>'PR-RAS'!E640</f>
        <v>74176504.650000006</v>
      </c>
      <c r="E634" s="1">
        <v>0</v>
      </c>
      <c r="F634" s="1">
        <v>0</v>
      </c>
      <c r="G634" s="2">
        <f t="shared" si="10"/>
        <v>140861657.46648002</v>
      </c>
      <c r="H634" s="2">
        <f t="shared" si="11"/>
        <v>0.60999998450279236</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14021086.939999998</v>
      </c>
      <c r="E635" s="1">
        <v>0</v>
      </c>
      <c r="F635" s="1">
        <v>0</v>
      </c>
      <c r="G635" s="2">
        <f t="shared" si="10"/>
        <v>17778738.239919998</v>
      </c>
      <c r="H635" s="2">
        <f t="shared" si="11"/>
        <v>6.0000002384185791E-2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313810.67000000179</v>
      </c>
      <c r="D636" s="1">
        <f>'PR-RAS'!E642</f>
        <v>0</v>
      </c>
      <c r="E636" s="1">
        <v>0</v>
      </c>
      <c r="F636" s="1">
        <v>0</v>
      </c>
      <c r="G636" s="2">
        <f t="shared" si="10"/>
        <v>199269.77545000115</v>
      </c>
      <c r="H636" s="2">
        <f t="shared" si="11"/>
        <v>0.32999999821186066</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4012755.3199999994</v>
      </c>
      <c r="D638" s="1">
        <f>'PR-RAS'!E644</f>
        <v>4224531.8899999997</v>
      </c>
      <c r="E638" s="1">
        <v>0</v>
      </c>
      <c r="F638" s="1">
        <v>0</v>
      </c>
      <c r="G638" s="2">
        <f t="shared" si="10"/>
        <v>7938178.7666999986</v>
      </c>
      <c r="H638" s="2">
        <f t="shared" si="11"/>
        <v>0.42999999970197678</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9796555.049999997</v>
      </c>
      <c r="E639" s="1">
        <v>0</v>
      </c>
      <c r="F639" s="1">
        <v>0</v>
      </c>
      <c r="G639" s="2">
        <f t="shared" si="10"/>
        <v>12500404.243799996</v>
      </c>
      <c r="H639" s="2">
        <f t="shared" si="11"/>
        <v>4.9999997019767761E-2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4326565.9900000012</v>
      </c>
      <c r="D640" s="1">
        <f>'PR-RAS'!E646</f>
        <v>0</v>
      </c>
      <c r="E640" s="1">
        <v>0</v>
      </c>
      <c r="F640" s="1">
        <v>0</v>
      </c>
      <c r="G640" s="2">
        <f t="shared" si="10"/>
        <v>2764675.6676100008</v>
      </c>
      <c r="H640" s="2">
        <f t="shared" si="11"/>
        <v>9.9999988451600075E-3</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335321.49</v>
      </c>
      <c r="D641" s="1">
        <f>'PR-RAS'!E647</f>
        <v>359461.96</v>
      </c>
      <c r="E641" s="1">
        <v>0</v>
      </c>
      <c r="F641" s="1">
        <v>0</v>
      </c>
      <c r="G641" s="2">
        <f t="shared" si="10"/>
        <v>674717.06240000005</v>
      </c>
      <c r="H641" s="2">
        <f t="shared" si="11"/>
        <v>0.52999999996973202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1733645.93</v>
      </c>
      <c r="D642" s="1">
        <f>'PR-RAS'!E649</f>
        <v>2442563.1800000002</v>
      </c>
      <c r="E642" s="1">
        <v>0</v>
      </c>
      <c r="F642" s="1">
        <v>0</v>
      </c>
      <c r="G642" s="2">
        <f t="shared" si="10"/>
        <v>4242633.0378900003</v>
      </c>
      <c r="H642" s="2">
        <f t="shared" si="11"/>
        <v>0.25000000023283064</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80710685.469999999</v>
      </c>
      <c r="D643" s="1">
        <f>'PR-RAS'!E650</f>
        <v>111372230.67</v>
      </c>
      <c r="E643" s="1">
        <v>0</v>
      </c>
      <c r="F643" s="1">
        <v>0</v>
      </c>
      <c r="G643" s="2">
        <f t="shared" si="10"/>
        <v>194818204.25202</v>
      </c>
      <c r="H643" s="2">
        <f t="shared" si="11"/>
        <v>0.79999999701976776</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80001768.219999999</v>
      </c>
      <c r="D644" s="1">
        <f>'PR-RAS'!E651</f>
        <v>100631798.45999999</v>
      </c>
      <c r="E644" s="1">
        <v>0</v>
      </c>
      <c r="F644" s="1">
        <v>0</v>
      </c>
      <c r="G644" s="2">
        <f t="shared" si="10"/>
        <v>180853629.78501999</v>
      </c>
      <c r="H644" s="2">
        <f t="shared" si="11"/>
        <v>0.67999999225139618</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2442563.1800000072</v>
      </c>
      <c r="D645" s="1">
        <f>'PR-RAS'!E652</f>
        <v>13182995.390000015</v>
      </c>
      <c r="E645" s="1">
        <v>0</v>
      </c>
      <c r="F645" s="1">
        <v>0</v>
      </c>
      <c r="G645" s="2">
        <f t="shared" si="10"/>
        <v>18552708.750240024</v>
      </c>
      <c r="H645" s="2">
        <f t="shared" si="11"/>
        <v>0.57000002264976501</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189</v>
      </c>
      <c r="D646" s="1">
        <f>'PR-RAS'!E653</f>
        <v>192</v>
      </c>
      <c r="E646" s="1">
        <v>0</v>
      </c>
      <c r="F646" s="1">
        <v>0</v>
      </c>
      <c r="G646" s="2">
        <f t="shared" si="10"/>
        <v>369.58500000000004</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181</v>
      </c>
      <c r="D648" s="1">
        <f>'PR-RAS'!E655</f>
        <v>182</v>
      </c>
      <c r="E648" s="1">
        <v>0</v>
      </c>
      <c r="F648" s="1">
        <v>0</v>
      </c>
      <c r="G648" s="2">
        <f t="shared" si="10"/>
        <v>352.61500000000001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903322.72</v>
      </c>
      <c r="D650" s="1">
        <f>'PR-RAS'!E657</f>
        <v>1213177.1599999999</v>
      </c>
      <c r="E650" s="1">
        <v>0</v>
      </c>
      <c r="F650" s="1">
        <v>0</v>
      </c>
      <c r="G650" s="2">
        <f t="shared" si="10"/>
        <v>2160960.3989599999</v>
      </c>
      <c r="H650" s="2">
        <f t="shared" si="11"/>
        <v>0.43999999994412065</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1187.8599999999999</v>
      </c>
      <c r="D653" s="1">
        <f>'PR-RAS'!E660</f>
        <v>120.19</v>
      </c>
      <c r="E653" s="1">
        <v>0</v>
      </c>
      <c r="F653" s="1">
        <v>0</v>
      </c>
      <c r="G653" s="2">
        <f t="shared" si="10"/>
        <v>931.21247999999991</v>
      </c>
      <c r="H653" s="2">
        <f t="shared" si="11"/>
        <v>0.33000000000009777</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401815.22</v>
      </c>
      <c r="D654" s="1">
        <f>'PR-RAS'!E661</f>
        <v>587410.96</v>
      </c>
      <c r="E654" s="1">
        <v>0</v>
      </c>
      <c r="F654" s="1">
        <v>0</v>
      </c>
      <c r="G654" s="2">
        <f t="shared" si="10"/>
        <v>1029544.05242</v>
      </c>
      <c r="H654" s="2">
        <f t="shared" si="11"/>
        <v>0.26000000000931323</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3631.31</v>
      </c>
      <c r="D655" s="1">
        <f>'PR-RAS'!E662</f>
        <v>10420</v>
      </c>
      <c r="E655" s="1">
        <v>0</v>
      </c>
      <c r="F655" s="1">
        <v>0</v>
      </c>
      <c r="G655" s="2">
        <f t="shared" si="10"/>
        <v>16004.236740000002</v>
      </c>
      <c r="H655" s="2">
        <f t="shared" si="11"/>
        <v>0.30999999999994543</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396348.89</v>
      </c>
      <c r="D657" s="1">
        <f>'PR-RAS'!E664</f>
        <v>257595.16</v>
      </c>
      <c r="E657" s="1">
        <v>0</v>
      </c>
      <c r="F657" s="1">
        <v>0</v>
      </c>
      <c r="G657" s="2">
        <f t="shared" si="10"/>
        <v>597969.72175999999</v>
      </c>
      <c r="H657" s="2">
        <f t="shared" si="11"/>
        <v>0.26999999998952262</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494653.14</v>
      </c>
      <c r="D658" s="1">
        <f>'PR-RAS'!E665</f>
        <v>428361.13</v>
      </c>
      <c r="E658" s="1">
        <v>0</v>
      </c>
      <c r="F658" s="1">
        <v>0</v>
      </c>
      <c r="G658" s="2">
        <f t="shared" si="10"/>
        <v>887853.63780000003</v>
      </c>
      <c r="H658" s="2">
        <f t="shared" si="11"/>
        <v>0.27000000001862645</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502144.17</v>
      </c>
      <c r="D664" s="1">
        <f>'PR-RAS'!E671</f>
        <v>559219.54</v>
      </c>
      <c r="E664" s="1">
        <v>0</v>
      </c>
      <c r="F664" s="1">
        <v>0</v>
      </c>
      <c r="G664" s="2">
        <f t="shared" si="10"/>
        <v>1074446.69475</v>
      </c>
      <c r="H664" s="2">
        <f t="shared" si="11"/>
        <v>0.62999999994644895</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2176654.06</v>
      </c>
      <c r="D666" s="1">
        <f>'PR-RAS'!E673</f>
        <v>800000</v>
      </c>
      <c r="E666" s="1">
        <v>0</v>
      </c>
      <c r="F666" s="1">
        <v>0</v>
      </c>
      <c r="G666" s="2">
        <f t="shared" si="10"/>
        <v>2511474.9499000004</v>
      </c>
      <c r="H666" s="2">
        <f t="shared" si="11"/>
        <v>6.0000000055879354E-2</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801501.71</v>
      </c>
      <c r="D687" s="1">
        <f>'PR-RAS'!E694</f>
        <v>1709022.12</v>
      </c>
      <c r="E687" s="1">
        <v>0</v>
      </c>
      <c r="F687" s="1">
        <v>0</v>
      </c>
      <c r="G687" s="2">
        <f t="shared" si="10"/>
        <v>2894608.5217000004</v>
      </c>
      <c r="H687" s="2">
        <f t="shared" si="11"/>
        <v>0.41000000014901161</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47175.33</v>
      </c>
      <c r="D689" s="1">
        <f>'PR-RAS'!E696</f>
        <v>88686.5</v>
      </c>
      <c r="E689" s="1">
        <v>0</v>
      </c>
      <c r="F689" s="1">
        <v>0</v>
      </c>
      <c r="G689" s="2">
        <f t="shared" si="10"/>
        <v>154489.25104</v>
      </c>
      <c r="H689" s="2">
        <f t="shared" si="11"/>
        <v>0.83000000000174623</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4123052.62</v>
      </c>
      <c r="D691" s="1">
        <f>'PR-RAS'!E698</f>
        <v>5112924.24</v>
      </c>
      <c r="E691" s="1">
        <v>0</v>
      </c>
      <c r="F691" s="1">
        <v>0</v>
      </c>
      <c r="G691" s="2">
        <f t="shared" si="10"/>
        <v>9900741.7589999996</v>
      </c>
      <c r="H691" s="2">
        <f t="shared" si="11"/>
        <v>0.62000000011175871</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89976.11</v>
      </c>
      <c r="D703" s="1">
        <f>'PR-RAS'!E710</f>
        <v>58829.259999999995</v>
      </c>
      <c r="E703" s="1">
        <v>0</v>
      </c>
      <c r="F703" s="1">
        <v>0</v>
      </c>
      <c r="G703" s="2">
        <f t="shared" si="10"/>
        <v>145759.51025999998</v>
      </c>
      <c r="H703" s="2">
        <f t="shared" si="11"/>
        <v>0.36999999999534339</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24376.42</v>
      </c>
      <c r="D705" s="1">
        <f>'PR-RAS'!E712</f>
        <v>31273.71</v>
      </c>
      <c r="E705" s="1">
        <v>0</v>
      </c>
      <c r="F705" s="1">
        <v>0</v>
      </c>
      <c r="G705" s="2">
        <f t="shared" si="10"/>
        <v>61194.383359999993</v>
      </c>
      <c r="H705" s="2">
        <f t="shared" si="11"/>
        <v>0.70999999999912689</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2123.56</v>
      </c>
      <c r="D709" s="1">
        <f>'PR-RAS'!E716</f>
        <v>6636.2</v>
      </c>
      <c r="E709" s="1">
        <v>0</v>
      </c>
      <c r="F709" s="1">
        <v>0</v>
      </c>
      <c r="G709" s="2">
        <f t="shared" si="10"/>
        <v>10900.339679999999</v>
      </c>
      <c r="H709" s="2">
        <f t="shared" si="11"/>
        <v>0.63999999999987267</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6967.95</v>
      </c>
      <c r="D710" s="1">
        <f>'PR-RAS'!E717</f>
        <v>6835.27</v>
      </c>
      <c r="E710" s="1">
        <v>0</v>
      </c>
      <c r="F710" s="1">
        <v>0</v>
      </c>
      <c r="G710" s="2">
        <f t="shared" si="10"/>
        <v>14632.689410000001</v>
      </c>
      <c r="H710" s="2">
        <f t="shared" si="11"/>
        <v>0.32000000000061846</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81966.45</v>
      </c>
      <c r="D711" s="1">
        <f>'PR-RAS'!E718</f>
        <v>95232.79</v>
      </c>
      <c r="E711" s="1">
        <v>0</v>
      </c>
      <c r="F711" s="1">
        <v>0</v>
      </c>
      <c r="G711" s="2">
        <f t="shared" si="10"/>
        <v>193426.74129999997</v>
      </c>
      <c r="H711" s="2">
        <f t="shared" si="11"/>
        <v>0.66000000000349246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12940.47</v>
      </c>
      <c r="D712" s="1">
        <f>'PR-RAS'!E719</f>
        <v>5972.52</v>
      </c>
      <c r="E712" s="1">
        <v>0</v>
      </c>
      <c r="F712" s="1">
        <v>0</v>
      </c>
      <c r="G712" s="2">
        <f t="shared" si="10"/>
        <v>17693.597610000001</v>
      </c>
      <c r="H712" s="2">
        <f t="shared" si="11"/>
        <v>0.94999999999890861</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13718.1</v>
      </c>
      <c r="D713" s="1">
        <f>'PR-RAS'!E720</f>
        <v>0</v>
      </c>
      <c r="E713" s="1">
        <v>0</v>
      </c>
      <c r="F713" s="1">
        <v>0</v>
      </c>
      <c r="G713" s="2">
        <f t="shared" si="10"/>
        <v>9767.2872000000007</v>
      </c>
      <c r="H713" s="2">
        <f t="shared" si="11"/>
        <v>0.1000000000003638</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45333.81</v>
      </c>
      <c r="D714" s="1">
        <f>'PR-RAS'!E721</f>
        <v>0</v>
      </c>
      <c r="E714" s="1">
        <v>0</v>
      </c>
      <c r="F714" s="1">
        <v>0</v>
      </c>
      <c r="G714" s="2">
        <f t="shared" si="10"/>
        <v>32323.006529999995</v>
      </c>
      <c r="H714" s="2">
        <f t="shared" si="11"/>
        <v>0.19000000000232831</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49084.67</v>
      </c>
      <c r="D715" s="1">
        <f>'PR-RAS'!E722</f>
        <v>80823.839999999997</v>
      </c>
      <c r="E715" s="1">
        <v>0</v>
      </c>
      <c r="F715" s="1">
        <v>0</v>
      </c>
      <c r="G715" s="2">
        <f t="shared" si="10"/>
        <v>150462.89789999998</v>
      </c>
      <c r="H715" s="2">
        <f t="shared" si="11"/>
        <v>0.49000000000523869</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5572.3</v>
      </c>
      <c r="D716" s="1">
        <f>'PR-RAS'!E723</f>
        <v>4633.7</v>
      </c>
      <c r="E716" s="1">
        <v>0</v>
      </c>
      <c r="F716" s="1">
        <v>0</v>
      </c>
      <c r="G716" s="2">
        <f t="shared" si="10"/>
        <v>10610.3855</v>
      </c>
      <c r="H716" s="2">
        <f t="shared" si="11"/>
        <v>0.6000000000003638</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4280.3100000000004</v>
      </c>
      <c r="D717" s="1">
        <f>'PR-RAS'!E724</f>
        <v>0</v>
      </c>
      <c r="E717" s="1">
        <v>0</v>
      </c>
      <c r="F717" s="1">
        <v>0</v>
      </c>
      <c r="G717" s="2">
        <f t="shared" si="10"/>
        <v>3064.7019600000003</v>
      </c>
      <c r="H717" s="2">
        <f t="shared" si="11"/>
        <v>0.31000000000040018</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68461.64</v>
      </c>
      <c r="D718" s="1">
        <f>'PR-RAS'!E725</f>
        <v>68714.62</v>
      </c>
      <c r="E718" s="1">
        <v>0</v>
      </c>
      <c r="F718" s="1">
        <v>0</v>
      </c>
      <c r="G718" s="2">
        <f t="shared" si="10"/>
        <v>147623.76095999999</v>
      </c>
      <c r="H718" s="2">
        <f t="shared" si="11"/>
        <v>0.74000000000523869</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8670.77</v>
      </c>
      <c r="D719" s="1">
        <f>'PR-RAS'!E726</f>
        <v>8635.2000000000007</v>
      </c>
      <c r="E719" s="1">
        <v>0</v>
      </c>
      <c r="F719" s="1">
        <v>0</v>
      </c>
      <c r="G719" s="2">
        <f t="shared" si="10"/>
        <v>18625.760060000001</v>
      </c>
      <c r="H719" s="2">
        <f t="shared" si="11"/>
        <v>0.43000000000029104</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52871.22</v>
      </c>
      <c r="D735" s="1">
        <f>'PR-RAS'!E742</f>
        <v>65199.61</v>
      </c>
      <c r="E735" s="1">
        <v>0</v>
      </c>
      <c r="F735" s="1">
        <v>0</v>
      </c>
      <c r="G735" s="2">
        <f t="shared" si="10"/>
        <v>134520.50296000001</v>
      </c>
      <c r="H735" s="2">
        <f t="shared" si="11"/>
        <v>0.61000000000058208</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44364.26</v>
      </c>
      <c r="D752" s="1">
        <f>'PR-RAS'!E759</f>
        <v>39045.93</v>
      </c>
      <c r="E752" s="1">
        <v>0</v>
      </c>
      <c r="F752" s="1">
        <v>0</v>
      </c>
      <c r="G752" s="2">
        <f t="shared" si="10"/>
        <v>91964.546119999999</v>
      </c>
      <c r="H752" s="2">
        <f t="shared" si="11"/>
        <v>0.33000000000174623</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26544.560000000001</v>
      </c>
      <c r="D753" s="1">
        <f>'PR-RAS'!E760</f>
        <v>53909.64</v>
      </c>
      <c r="E753" s="1">
        <v>0</v>
      </c>
      <c r="F753" s="1">
        <v>0</v>
      </c>
      <c r="G753" s="2">
        <f t="shared" si="10"/>
        <v>101041.60768</v>
      </c>
      <c r="H753" s="2">
        <f t="shared" si="11"/>
        <v>0.7999999999992724</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125098.14</v>
      </c>
      <c r="D755" s="1">
        <f>'PR-RAS'!E762</f>
        <v>127273.95</v>
      </c>
      <c r="E755" s="1">
        <v>0</v>
      </c>
      <c r="F755" s="1">
        <v>0</v>
      </c>
      <c r="G755" s="2">
        <f t="shared" si="10"/>
        <v>286253.11416</v>
      </c>
      <c r="H755" s="2">
        <f t="shared" si="11"/>
        <v>0.19000000000232831</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300000</v>
      </c>
      <c r="E762" s="1">
        <v>0</v>
      </c>
      <c r="F762" s="1">
        <v>0</v>
      </c>
      <c r="G762" s="2">
        <f t="shared" si="10"/>
        <v>456600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103236.38</v>
      </c>
      <c r="D783" s="1">
        <f>'PR-RAS'!E790</f>
        <v>48492.39</v>
      </c>
      <c r="E783" s="1">
        <v>0</v>
      </c>
      <c r="F783" s="1">
        <v>0</v>
      </c>
      <c r="G783" s="2">
        <f t="shared" si="10"/>
        <v>156572.94712</v>
      </c>
      <c r="H783" s="2">
        <f t="shared" si="11"/>
        <v>0.77000000000407454</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11494.15</v>
      </c>
      <c r="D784" s="1">
        <f>'PR-RAS'!E791</f>
        <v>12301.31</v>
      </c>
      <c r="E784" s="1">
        <v>0</v>
      </c>
      <c r="F784" s="1">
        <v>0</v>
      </c>
      <c r="G784" s="2">
        <f t="shared" si="10"/>
        <v>28263.770909999999</v>
      </c>
      <c r="H784" s="2">
        <f t="shared" si="11"/>
        <v>0.45999999999912689</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45976.59</v>
      </c>
      <c r="D787" s="1">
        <f>'PR-RAS'!E794</f>
        <v>1160.1400000000001</v>
      </c>
      <c r="E787" s="1">
        <v>0</v>
      </c>
      <c r="F787" s="1">
        <v>0</v>
      </c>
      <c r="G787" s="2">
        <f t="shared" si="10"/>
        <v>37961.339820000001</v>
      </c>
      <c r="H787" s="2">
        <f t="shared" si="11"/>
        <v>0.5500000000035925</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453739.45</v>
      </c>
      <c r="D816" s="1">
        <f>'PR-RAS'!E823</f>
        <v>567753.54</v>
      </c>
      <c r="E816" s="1">
        <v>0</v>
      </c>
      <c r="F816" s="1">
        <v>0</v>
      </c>
      <c r="G816" s="2">
        <f t="shared" si="18"/>
        <v>1295235.9219499999</v>
      </c>
      <c r="H816" s="2">
        <f t="shared" si="19"/>
        <v>0.90999999997438863</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3301.68</v>
      </c>
      <c r="D820" s="1">
        <f>'PR-RAS'!E827</f>
        <v>4594.2</v>
      </c>
      <c r="E820" s="1">
        <v>0</v>
      </c>
      <c r="F820" s="1">
        <v>0</v>
      </c>
      <c r="G820" s="2">
        <f t="shared" si="18"/>
        <v>10229.37552</v>
      </c>
      <c r="H820" s="2">
        <f t="shared" si="19"/>
        <v>0.51999999999998181</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97066.08</v>
      </c>
      <c r="E821" s="1">
        <v>0</v>
      </c>
      <c r="F821" s="1">
        <v>0</v>
      </c>
      <c r="G821" s="2">
        <f t="shared" si="18"/>
        <v>159188.37119999999</v>
      </c>
      <c r="H821" s="2">
        <f t="shared" si="19"/>
        <v>8.000000000174623E-2</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6273645.9000000004</v>
      </c>
      <c r="D823" s="1">
        <f>'PR-RAS'!E830</f>
        <v>7290933.2400000002</v>
      </c>
      <c r="E823" s="1">
        <v>0</v>
      </c>
      <c r="F823" s="1">
        <v>0</v>
      </c>
      <c r="G823" s="2">
        <f t="shared" si="18"/>
        <v>17143231.17636</v>
      </c>
      <c r="H823" s="2">
        <f t="shared" si="19"/>
        <v>0.33999999985098839</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106904.01</v>
      </c>
      <c r="D834" s="1">
        <f>'PR-RAS'!E841</f>
        <v>0</v>
      </c>
      <c r="E834" s="1">
        <v>0</v>
      </c>
      <c r="F834" s="1">
        <v>0</v>
      </c>
      <c r="G834" s="2">
        <f t="shared" si="18"/>
        <v>89051.040329999989</v>
      </c>
      <c r="H834" s="2">
        <f t="shared" si="19"/>
        <v>9.9999999947613105E-3</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7526.71</v>
      </c>
      <c r="D839" s="1">
        <f>'PR-RAS'!E846</f>
        <v>14931.69</v>
      </c>
      <c r="E839" s="1">
        <v>0</v>
      </c>
      <c r="F839" s="1">
        <v>0</v>
      </c>
      <c r="G839" s="2">
        <f t="shared" si="18"/>
        <v>31332.895420000001</v>
      </c>
      <c r="H839" s="2">
        <f t="shared" si="19"/>
        <v>0.5999999999994543</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3392664.93</v>
      </c>
      <c r="D879" s="1">
        <f>'PR-RAS'!E886</f>
        <v>7019452.3899999997</v>
      </c>
      <c r="E879" s="1">
        <v>0</v>
      </c>
      <c r="F879" s="1">
        <v>0</v>
      </c>
      <c r="G879" s="2">
        <f t="shared" si="18"/>
        <v>15304918.20538</v>
      </c>
      <c r="H879" s="2">
        <f t="shared" si="19"/>
        <v>0.45999999949708581</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326591.01</v>
      </c>
      <c r="D908" s="1">
        <f>'PR-RAS'!E915</f>
        <v>405139.26</v>
      </c>
      <c r="E908" s="1">
        <v>0</v>
      </c>
      <c r="F908" s="1">
        <v>0</v>
      </c>
      <c r="G908" s="2">
        <f t="shared" si="18"/>
        <v>1031140.6637100001</v>
      </c>
      <c r="H908" s="2">
        <f t="shared" si="19"/>
        <v>0.27000000001862645</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1791757.91</v>
      </c>
      <c r="D946" s="1">
        <f>'PR-RAS'!E953</f>
        <v>0</v>
      </c>
      <c r="E946" s="1">
        <v>0</v>
      </c>
      <c r="F946" s="1">
        <v>0</v>
      </c>
      <c r="G946" s="2">
        <f t="shared" si="18"/>
        <v>1693211.2249499999</v>
      </c>
      <c r="H946" s="2">
        <f t="shared" si="19"/>
        <v>9.0000000083819032E-2</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1064644.69</v>
      </c>
      <c r="D947" s="1">
        <f>'PR-RAS'!E954</f>
        <v>1064552.73</v>
      </c>
      <c r="E947" s="1">
        <v>0</v>
      </c>
      <c r="F947" s="1">
        <v>0</v>
      </c>
      <c r="G947" s="2">
        <f t="shared" si="18"/>
        <v>3021287.6418999997</v>
      </c>
      <c r="H947" s="2">
        <f t="shared" si="19"/>
        <v>0.58000000007450581</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3253.95</v>
      </c>
      <c r="D961" s="1">
        <f>'PR-RAS'!E968</f>
        <v>1131509.08</v>
      </c>
      <c r="E961" s="1">
        <v>0</v>
      </c>
      <c r="F961" s="1">
        <v>0</v>
      </c>
      <c r="G961" s="2">
        <f t="shared" si="18"/>
        <v>2175621.2256000005</v>
      </c>
      <c r="H961" s="2">
        <f t="shared" si="19"/>
        <v>0.1300000000746877</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314332468.86000001</v>
      </c>
      <c r="D984" s="6">
        <f>BILANCA!E6</f>
        <v>332797019.25999999</v>
      </c>
      <c r="E984" s="6">
        <v>0</v>
      </c>
      <c r="F984" s="6">
        <v>0</v>
      </c>
      <c r="G984" s="7">
        <f t="shared" ref="G984:G1241" si="22">B984/1000*C984+B984/500*D984</f>
        <v>979926.50737999997</v>
      </c>
      <c r="H984" s="7">
        <f t="shared" si="19"/>
        <v>0.39999997615814209</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241867358.17000005</v>
      </c>
      <c r="D985" s="1">
        <f>BILANCA!E7</f>
        <v>254176969.36999997</v>
      </c>
      <c r="E985" s="1">
        <v>0</v>
      </c>
      <c r="F985" s="1">
        <v>0</v>
      </c>
      <c r="G985" s="2">
        <f t="shared" si="22"/>
        <v>1500442.5938200001</v>
      </c>
      <c r="H985" s="2">
        <f t="shared" si="19"/>
        <v>0.54000002145767212</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81922883.900000006</v>
      </c>
      <c r="D986" s="1">
        <f>BILANCA!E8</f>
        <v>85529053.530000001</v>
      </c>
      <c r="E986" s="1">
        <v>0</v>
      </c>
      <c r="F986" s="1">
        <v>0</v>
      </c>
      <c r="G986" s="2">
        <f t="shared" si="22"/>
        <v>758942.97288000002</v>
      </c>
      <c r="H986" s="2">
        <f t="shared" si="19"/>
        <v>0.56999999284744263</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71406065.230000004</v>
      </c>
      <c r="D987" s="1">
        <f>BILANCA!E9</f>
        <v>75223854.790000007</v>
      </c>
      <c r="E987" s="1">
        <v>0</v>
      </c>
      <c r="F987" s="1">
        <v>0</v>
      </c>
      <c r="G987" s="2">
        <f t="shared" si="22"/>
        <v>887415.09924000013</v>
      </c>
      <c r="H987" s="2">
        <f t="shared" si="19"/>
        <v>0.43999999761581421</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21517382.329999998</v>
      </c>
      <c r="D988" s="1">
        <f>BILANCA!E10</f>
        <v>21916202.690000001</v>
      </c>
      <c r="E988" s="1">
        <v>0</v>
      </c>
      <c r="F988" s="1">
        <v>0</v>
      </c>
      <c r="G988" s="2">
        <f t="shared" si="22"/>
        <v>326748.93855000002</v>
      </c>
      <c r="H988" s="2">
        <f t="shared" si="19"/>
        <v>0.63999999687075615</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11000563.66</v>
      </c>
      <c r="D989" s="1">
        <f>BILANCA!E11</f>
        <v>11611003.949999999</v>
      </c>
      <c r="E989" s="1">
        <v>0</v>
      </c>
      <c r="F989" s="1">
        <v>0</v>
      </c>
      <c r="G989" s="2">
        <f t="shared" si="22"/>
        <v>205335.42935999998</v>
      </c>
      <c r="H989" s="2">
        <f t="shared" si="19"/>
        <v>0.39000000059604645</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123717608.61000003</v>
      </c>
      <c r="D990" s="1">
        <f>BILANCA!E12</f>
        <v>128789849.87999997</v>
      </c>
      <c r="E990" s="1">
        <v>0</v>
      </c>
      <c r="F990" s="1">
        <v>0</v>
      </c>
      <c r="G990" s="2">
        <f t="shared" si="22"/>
        <v>2669081.1585899997</v>
      </c>
      <c r="H990" s="2">
        <f t="shared" si="19"/>
        <v>0.51000000536441803</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120911935.44000003</v>
      </c>
      <c r="D991" s="1">
        <f>BILANCA!E13</f>
        <v>123370933.90999997</v>
      </c>
      <c r="E991" s="1">
        <v>0</v>
      </c>
      <c r="F991" s="1">
        <v>0</v>
      </c>
      <c r="G991" s="2">
        <f t="shared" si="22"/>
        <v>2941230.4260799997</v>
      </c>
      <c r="H991" s="2">
        <f t="shared" si="19"/>
        <v>0.53000006079673767</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11649936.949999999</v>
      </c>
      <c r="D992" s="1">
        <f>BILANCA!E14</f>
        <v>12220889.410000002</v>
      </c>
      <c r="E992" s="1">
        <v>0</v>
      </c>
      <c r="F992" s="1">
        <v>0</v>
      </c>
      <c r="G992" s="2">
        <f t="shared" si="22"/>
        <v>324825.44193000003</v>
      </c>
      <c r="H992" s="2">
        <f t="shared" si="19"/>
        <v>0.46000000275671482</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52336237.950000003</v>
      </c>
      <c r="D993" s="1">
        <f>BILANCA!E15</f>
        <v>58241766.069999985</v>
      </c>
      <c r="E993" s="1">
        <v>0</v>
      </c>
      <c r="F993" s="1">
        <v>0</v>
      </c>
      <c r="G993" s="2">
        <f t="shared" si="22"/>
        <v>1688197.7008999998</v>
      </c>
      <c r="H993" s="2">
        <f t="shared" si="19"/>
        <v>0.11999998241662979</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129368750.58</v>
      </c>
      <c r="D994" s="1">
        <f>BILANCA!E16</f>
        <v>129902285.04000001</v>
      </c>
      <c r="E994" s="1">
        <v>0</v>
      </c>
      <c r="F994" s="1">
        <v>0</v>
      </c>
      <c r="G994" s="2">
        <f t="shared" si="22"/>
        <v>4280906.5272599999</v>
      </c>
      <c r="H994" s="2">
        <f t="shared" si="19"/>
        <v>0.46000000834465027</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21759165.27</v>
      </c>
      <c r="D995" s="1">
        <f>BILANCA!E17</f>
        <v>23648062.07</v>
      </c>
      <c r="E995" s="1">
        <v>0</v>
      </c>
      <c r="F995" s="1">
        <v>0</v>
      </c>
      <c r="G995" s="2">
        <f t="shared" si="22"/>
        <v>828663.47291999997</v>
      </c>
      <c r="H995" s="2">
        <f t="shared" si="19"/>
        <v>0.33999999985098839</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94202155.310000002</v>
      </c>
      <c r="D996" s="1">
        <f>BILANCA!E18</f>
        <v>100642068.68000001</v>
      </c>
      <c r="E996" s="1">
        <v>0</v>
      </c>
      <c r="F996" s="1">
        <v>0</v>
      </c>
      <c r="G996" s="2">
        <f t="shared" si="22"/>
        <v>3841321.8047100003</v>
      </c>
      <c r="H996" s="2">
        <f t="shared" si="19"/>
        <v>0.62999999523162842</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2373252.899999999</v>
      </c>
      <c r="D997" s="1">
        <f>BILANCA!E19</f>
        <v>4089876.46</v>
      </c>
      <c r="E997" s="1">
        <v>0</v>
      </c>
      <c r="F997" s="1">
        <v>0</v>
      </c>
      <c r="G997" s="2">
        <f t="shared" si="22"/>
        <v>147742.08147999999</v>
      </c>
      <c r="H997" s="2">
        <f t="shared" si="19"/>
        <v>0.56000000098720193</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2593409.0499999998</v>
      </c>
      <c r="D998" s="1">
        <f>BILANCA!E20</f>
        <v>3629856.66</v>
      </c>
      <c r="E998" s="1">
        <v>0</v>
      </c>
      <c r="F998" s="1">
        <v>0</v>
      </c>
      <c r="G998" s="2">
        <f t="shared" si="22"/>
        <v>147796.83554999999</v>
      </c>
      <c r="H998" s="2">
        <f t="shared" si="19"/>
        <v>0.38999999966472387</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1336487.18</v>
      </c>
      <c r="D999" s="1">
        <f>BILANCA!E21</f>
        <v>2183124.27</v>
      </c>
      <c r="E999" s="1">
        <v>0</v>
      </c>
      <c r="F999" s="1">
        <v>0</v>
      </c>
      <c r="G999" s="2">
        <f t="shared" si="22"/>
        <v>91243.771520000009</v>
      </c>
      <c r="H999" s="2">
        <f t="shared" si="19"/>
        <v>0.44999999995343387</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222426.11</v>
      </c>
      <c r="D1000" s="1">
        <f>BILANCA!E22</f>
        <v>222504.36</v>
      </c>
      <c r="E1000" s="1">
        <v>0</v>
      </c>
      <c r="F1000" s="1">
        <v>0</v>
      </c>
      <c r="G1000" s="2">
        <f t="shared" si="22"/>
        <v>11346.392110000001</v>
      </c>
      <c r="H1000" s="2">
        <f t="shared" si="19"/>
        <v>0.46999999997206032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138872.23000000001</v>
      </c>
      <c r="D1002" s="1">
        <f>BILANCA!E24</f>
        <v>141418.45000000001</v>
      </c>
      <c r="E1002" s="1">
        <v>0</v>
      </c>
      <c r="F1002" s="1">
        <v>0</v>
      </c>
      <c r="G1002" s="2">
        <f t="shared" si="22"/>
        <v>8012.4734700000008</v>
      </c>
      <c r="H1002" s="2">
        <f t="shared" si="19"/>
        <v>0.68000000002211891</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157102.76999999999</v>
      </c>
      <c r="D1003" s="1">
        <f>BILANCA!E25</f>
        <v>160844.84</v>
      </c>
      <c r="E1003" s="1">
        <v>0</v>
      </c>
      <c r="F1003" s="1">
        <v>0</v>
      </c>
      <c r="G1003" s="2">
        <f t="shared" si="22"/>
        <v>9575.8490000000002</v>
      </c>
      <c r="H1003" s="2">
        <f t="shared" si="19"/>
        <v>0.39000000001396984</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1251238.24</v>
      </c>
      <c r="D1004" s="1">
        <f>BILANCA!E26</f>
        <v>1751511.59</v>
      </c>
      <c r="E1004" s="1">
        <v>0</v>
      </c>
      <c r="F1004" s="1">
        <v>0</v>
      </c>
      <c r="G1004" s="2">
        <f t="shared" si="22"/>
        <v>99839.489820000017</v>
      </c>
      <c r="H1004" s="2">
        <f t="shared" si="19"/>
        <v>0.64999999990686774</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3326282.68</v>
      </c>
      <c r="D1006" s="1">
        <f>BILANCA!E28</f>
        <v>3999383.71</v>
      </c>
      <c r="E1006" s="1">
        <v>0</v>
      </c>
      <c r="F1006" s="1">
        <v>0</v>
      </c>
      <c r="G1006" s="2">
        <f t="shared" si="22"/>
        <v>260476.15229999999</v>
      </c>
      <c r="H1006" s="2">
        <f t="shared" si="19"/>
        <v>0.60999999986961484</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41992.58</v>
      </c>
      <c r="D1007" s="1">
        <f>BILANCA!E29</f>
        <v>34433.32</v>
      </c>
      <c r="E1007" s="1">
        <v>0</v>
      </c>
      <c r="F1007" s="1">
        <v>0</v>
      </c>
      <c r="G1007" s="2">
        <f t="shared" si="22"/>
        <v>2660.6212800000003</v>
      </c>
      <c r="H1007" s="2">
        <f t="shared" si="19"/>
        <v>0.73999999999796273</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136715.28</v>
      </c>
      <c r="D1008" s="1">
        <f>BILANCA!E30</f>
        <v>77198.75</v>
      </c>
      <c r="E1008" s="1">
        <v>0</v>
      </c>
      <c r="F1008" s="1">
        <v>0</v>
      </c>
      <c r="G1008" s="2">
        <f t="shared" si="22"/>
        <v>7277.8194999999996</v>
      </c>
      <c r="H1008" s="2">
        <f t="shared" si="19"/>
        <v>0.52999999999883585</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94722.7</v>
      </c>
      <c r="D1012" s="1">
        <f>BILANCA!E34</f>
        <v>42765.43</v>
      </c>
      <c r="E1012" s="1">
        <v>0</v>
      </c>
      <c r="F1012" s="1">
        <v>0</v>
      </c>
      <c r="G1012" s="2">
        <f t="shared" si="22"/>
        <v>5227.3532400000004</v>
      </c>
      <c r="H1012" s="2">
        <f t="shared" si="19"/>
        <v>0.73000000000320142</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238768.19</v>
      </c>
      <c r="D1013" s="1">
        <f>BILANCA!E35</f>
        <v>285070.26</v>
      </c>
      <c r="E1013" s="1">
        <v>0</v>
      </c>
      <c r="F1013" s="1">
        <v>0</v>
      </c>
      <c r="G1013" s="2">
        <f t="shared" si="22"/>
        <v>24267.261299999998</v>
      </c>
      <c r="H1013" s="2">
        <f t="shared" si="19"/>
        <v>0.45000000001164153</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238768.19</v>
      </c>
      <c r="D1015" s="1">
        <f>BILANCA!E37</f>
        <v>285070.26</v>
      </c>
      <c r="E1015" s="1">
        <v>0</v>
      </c>
      <c r="F1015" s="1">
        <v>0</v>
      </c>
      <c r="G1015" s="2">
        <f t="shared" si="22"/>
        <v>25885.078720000001</v>
      </c>
      <c r="H1015" s="2">
        <f t="shared" si="19"/>
        <v>0.45000000001164153</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6870.4</v>
      </c>
      <c r="D1019" s="1">
        <f>BILANCA!E41</f>
        <v>6870.4</v>
      </c>
      <c r="E1019" s="1">
        <v>0</v>
      </c>
      <c r="F1019" s="1">
        <v>0</v>
      </c>
      <c r="G1019" s="2">
        <f t="shared" si="22"/>
        <v>742.00319999999988</v>
      </c>
      <c r="H1019" s="2">
        <f t="shared" si="19"/>
        <v>0.7999999999992724</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6870.4</v>
      </c>
      <c r="D1020" s="1">
        <f>BILANCA!E42</f>
        <v>6870.4</v>
      </c>
      <c r="E1020" s="1">
        <v>0</v>
      </c>
      <c r="F1020" s="1">
        <v>0</v>
      </c>
      <c r="G1020" s="2">
        <f t="shared" si="22"/>
        <v>762.61439999999993</v>
      </c>
      <c r="H1020" s="2">
        <f t="shared" si="19"/>
        <v>0.7999999999992724</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144789.09999999986</v>
      </c>
      <c r="D1023" s="1">
        <f>BILANCA!E45</f>
        <v>1002665.53</v>
      </c>
      <c r="E1023" s="1">
        <v>0</v>
      </c>
      <c r="F1023" s="1">
        <v>0</v>
      </c>
      <c r="G1023" s="2">
        <f t="shared" si="22"/>
        <v>86004.806400000001</v>
      </c>
      <c r="H1023" s="2">
        <f t="shared" si="19"/>
        <v>0.56999999983236194</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282410.71000000002</v>
      </c>
      <c r="D1025" s="1">
        <f>BILANCA!E47</f>
        <v>1179151.04</v>
      </c>
      <c r="E1025" s="1">
        <v>0</v>
      </c>
      <c r="F1025" s="1">
        <v>0</v>
      </c>
      <c r="G1025" s="2">
        <f t="shared" si="22"/>
        <v>110909.93718000001</v>
      </c>
      <c r="H1025" s="2">
        <f t="shared" si="19"/>
        <v>0.33000000001629815</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1601143.97</v>
      </c>
      <c r="D1026" s="1">
        <f>BILANCA!E48</f>
        <v>1624097.63</v>
      </c>
      <c r="E1026" s="1">
        <v>0</v>
      </c>
      <c r="F1026" s="1">
        <v>0</v>
      </c>
      <c r="G1026" s="2">
        <f t="shared" si="22"/>
        <v>208521.58688999998</v>
      </c>
      <c r="H1026" s="2">
        <f t="shared" si="19"/>
        <v>0.40000000013969839</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1947.71</v>
      </c>
      <c r="D1027" s="1">
        <f>BILANCA!E49</f>
        <v>1947.71</v>
      </c>
      <c r="E1027" s="1">
        <v>0</v>
      </c>
      <c r="F1027" s="1">
        <v>0</v>
      </c>
      <c r="G1027" s="2">
        <f t="shared" si="22"/>
        <v>257.09771999999998</v>
      </c>
      <c r="H1027" s="2">
        <f t="shared" si="19"/>
        <v>0.57999999999992724</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1740713.29</v>
      </c>
      <c r="D1028" s="1">
        <f>BILANCA!E50</f>
        <v>1802530.8499999999</v>
      </c>
      <c r="E1028" s="1">
        <v>0</v>
      </c>
      <c r="F1028" s="1">
        <v>0</v>
      </c>
      <c r="G1028" s="2">
        <f t="shared" si="22"/>
        <v>240559.87454999998</v>
      </c>
      <c r="H1028" s="2">
        <f t="shared" si="19"/>
        <v>0.44000000017695129</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117569.46</v>
      </c>
      <c r="D1032" s="1">
        <f>BILANCA!E54</f>
        <v>113108.76</v>
      </c>
      <c r="E1032" s="1">
        <v>0</v>
      </c>
      <c r="F1032" s="1">
        <v>0</v>
      </c>
      <c r="G1032" s="2">
        <f t="shared" si="22"/>
        <v>16845.562020000001</v>
      </c>
      <c r="H1032" s="2">
        <f t="shared" si="19"/>
        <v>0.70000000001164153</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117569.46</v>
      </c>
      <c r="D1033" s="1">
        <f>BILANCA!E55</f>
        <v>113108.76</v>
      </c>
      <c r="E1033" s="1">
        <v>0</v>
      </c>
      <c r="F1033" s="1">
        <v>0</v>
      </c>
      <c r="G1033" s="2">
        <f t="shared" si="22"/>
        <v>17189.349000000002</v>
      </c>
      <c r="H1033" s="2">
        <f t="shared" si="19"/>
        <v>0.70000000001164153</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36226865.659999996</v>
      </c>
      <c r="D1034" s="1">
        <f>BILANCA!E56</f>
        <v>39858065.960000001</v>
      </c>
      <c r="E1034" s="1">
        <v>0</v>
      </c>
      <c r="F1034" s="1">
        <v>0</v>
      </c>
      <c r="G1034" s="2">
        <f t="shared" si="22"/>
        <v>5913092.8765799999</v>
      </c>
      <c r="H1034" s="2">
        <f t="shared" si="19"/>
        <v>0.38000000268220901</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34482023.189999998</v>
      </c>
      <c r="D1035" s="1">
        <f>BILANCA!E57</f>
        <v>39837162.119999997</v>
      </c>
      <c r="E1035" s="1">
        <v>0</v>
      </c>
      <c r="F1035" s="1">
        <v>0</v>
      </c>
      <c r="G1035" s="2">
        <f t="shared" si="22"/>
        <v>5936130.0663599987</v>
      </c>
      <c r="H1035" s="2">
        <f t="shared" si="19"/>
        <v>0.30999999493360519</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1744842.47</v>
      </c>
      <c r="D1036" s="1">
        <f>BILANCA!E58</f>
        <v>20903.84</v>
      </c>
      <c r="E1036" s="1">
        <v>0</v>
      </c>
      <c r="F1036" s="1">
        <v>0</v>
      </c>
      <c r="G1036" s="2">
        <f t="shared" si="22"/>
        <v>94692.457949999996</v>
      </c>
      <c r="H1036" s="2">
        <f t="shared" si="19"/>
        <v>0.6299999999719148</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72465110.689999998</v>
      </c>
      <c r="D1046" s="1">
        <f>BILANCA!E68</f>
        <v>78620049.889999986</v>
      </c>
      <c r="E1046" s="1">
        <v>0</v>
      </c>
      <c r="F1046" s="1">
        <v>0</v>
      </c>
      <c r="G1046" s="2">
        <f t="shared" si="22"/>
        <v>14471428.259609997</v>
      </c>
      <c r="H1046" s="2">
        <f t="shared" si="19"/>
        <v>0.42000001668930054</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2442563.1800000002</v>
      </c>
      <c r="D1047" s="1">
        <f>BILANCA!E69</f>
        <v>13182995.389999999</v>
      </c>
      <c r="E1047" s="1">
        <v>0</v>
      </c>
      <c r="F1047" s="1">
        <v>0</v>
      </c>
      <c r="G1047" s="2">
        <f t="shared" si="22"/>
        <v>1843747.4534399998</v>
      </c>
      <c r="H1047" s="2">
        <f t="shared" si="19"/>
        <v>0.56999999890103936</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2442353.9300000002</v>
      </c>
      <c r="D1048" s="1">
        <f>BILANCA!E70</f>
        <v>13176367.549999999</v>
      </c>
      <c r="E1048" s="1">
        <v>0</v>
      </c>
      <c r="F1048" s="1">
        <v>0</v>
      </c>
      <c r="G1048" s="2">
        <f t="shared" si="22"/>
        <v>1871680.7869499999</v>
      </c>
      <c r="H1048" s="2">
        <f t="shared" si="19"/>
        <v>0.52000000094994903</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2442353.9300000002</v>
      </c>
      <c r="D1050" s="1">
        <f>BILANCA!E72</f>
        <v>13176367.549999999</v>
      </c>
      <c r="E1050" s="1">
        <v>0</v>
      </c>
      <c r="F1050" s="1">
        <v>0</v>
      </c>
      <c r="G1050" s="2">
        <f t="shared" si="22"/>
        <v>1929270.9650099999</v>
      </c>
      <c r="H1050" s="2">
        <f t="shared" si="19"/>
        <v>0.52000000094994903</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209.25</v>
      </c>
      <c r="D1053" s="1">
        <f>BILANCA!E75</f>
        <v>5978.91</v>
      </c>
      <c r="E1053" s="1">
        <v>0</v>
      </c>
      <c r="F1053" s="1">
        <v>0</v>
      </c>
      <c r="G1053" s="2">
        <f t="shared" si="22"/>
        <v>851.69490000000008</v>
      </c>
      <c r="H1053" s="2">
        <f t="shared" si="19"/>
        <v>0.34000000000014552</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648.92999999999995</v>
      </c>
      <c r="E1054" s="1">
        <v>0</v>
      </c>
      <c r="F1054" s="1">
        <v>0</v>
      </c>
      <c r="G1054" s="2">
        <f t="shared" si="22"/>
        <v>92.148059999999987</v>
      </c>
      <c r="H1054" s="2">
        <f t="shared" si="19"/>
        <v>7.0000000000050022E-2</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1176690.82</v>
      </c>
      <c r="D1056" s="1">
        <f>BILANCA!E78</f>
        <v>1250755.28</v>
      </c>
      <c r="E1056" s="1">
        <v>0</v>
      </c>
      <c r="F1056" s="1">
        <v>0</v>
      </c>
      <c r="G1056" s="2">
        <f t="shared" si="22"/>
        <v>268508.70074</v>
      </c>
      <c r="H1056" s="2">
        <f t="shared" si="19"/>
        <v>0.4599999999627471</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162004.88</v>
      </c>
      <c r="D1057" s="1">
        <f>BILANCA!E79</f>
        <v>162004.88</v>
      </c>
      <c r="E1057" s="1">
        <v>0</v>
      </c>
      <c r="F1057" s="1">
        <v>0</v>
      </c>
      <c r="G1057" s="2">
        <f t="shared" si="22"/>
        <v>35965.083359999997</v>
      </c>
      <c r="H1057" s="2">
        <f t="shared" si="19"/>
        <v>0.23999999999068677</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162004.88</v>
      </c>
      <c r="D1058" s="1">
        <f>BILANCA!E80</f>
        <v>162004.88</v>
      </c>
      <c r="E1058" s="1">
        <v>0</v>
      </c>
      <c r="F1058" s="1">
        <v>0</v>
      </c>
      <c r="G1058" s="2">
        <f t="shared" si="22"/>
        <v>36451.097999999998</v>
      </c>
      <c r="H1058" s="2">
        <f t="shared" si="19"/>
        <v>0.23999999999068677</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431.63</v>
      </c>
      <c r="D1062" s="1">
        <f>BILANCA!E84</f>
        <v>4370.1899999999996</v>
      </c>
      <c r="E1062" s="1">
        <v>0</v>
      </c>
      <c r="F1062" s="1">
        <v>0</v>
      </c>
      <c r="G1062" s="2">
        <f t="shared" si="22"/>
        <v>724.58879000000002</v>
      </c>
      <c r="H1062" s="2">
        <f t="shared" si="19"/>
        <v>0.55999999999960437</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1014254.31</v>
      </c>
      <c r="D1064" s="1">
        <f>BILANCA!E86</f>
        <v>1084380.21</v>
      </c>
      <c r="E1064" s="1">
        <v>0</v>
      </c>
      <c r="F1064" s="1">
        <v>0</v>
      </c>
      <c r="G1064" s="2">
        <f t="shared" si="22"/>
        <v>257824.19313</v>
      </c>
      <c r="H1064" s="2">
        <f t="shared" si="19"/>
        <v>0.52000000001862645</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2606392.83</v>
      </c>
      <c r="D1065" s="1">
        <f>BILANCA!E87</f>
        <v>2866956.76</v>
      </c>
      <c r="E1065" s="1">
        <v>0</v>
      </c>
      <c r="F1065" s="1">
        <v>0</v>
      </c>
      <c r="G1065" s="2">
        <f t="shared" si="22"/>
        <v>683905.12069999997</v>
      </c>
      <c r="H1065" s="2">
        <f t="shared" si="19"/>
        <v>0.41000000014901161</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2606392.83</v>
      </c>
      <c r="D1066" s="1">
        <f>BILANCA!E88</f>
        <v>2866956.76</v>
      </c>
      <c r="E1066" s="1">
        <v>0</v>
      </c>
      <c r="F1066" s="1">
        <v>0</v>
      </c>
      <c r="G1066" s="2">
        <f t="shared" si="22"/>
        <v>692245.42705000006</v>
      </c>
      <c r="H1066" s="2">
        <f t="shared" si="19"/>
        <v>0.41000000014901161</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2606392.83</v>
      </c>
      <c r="D1067" s="1">
        <f>BILANCA!E89</f>
        <v>2866956.76</v>
      </c>
      <c r="E1067" s="1">
        <v>0</v>
      </c>
      <c r="F1067" s="1">
        <v>0</v>
      </c>
      <c r="G1067" s="2">
        <f t="shared" si="22"/>
        <v>700585.73340000003</v>
      </c>
      <c r="H1067" s="2">
        <f t="shared" si="19"/>
        <v>0.41000000014901161</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49806602.960000001</v>
      </c>
      <c r="D1112" s="1">
        <f>BILANCA!E134</f>
        <v>49806602.960000001</v>
      </c>
      <c r="E1112" s="1">
        <v>0</v>
      </c>
      <c r="F1112" s="1">
        <v>0</v>
      </c>
      <c r="G1112" s="2">
        <f t="shared" si="22"/>
        <v>19275155.345520001</v>
      </c>
      <c r="H1112" s="2">
        <f t="shared" si="23"/>
        <v>7.9999998211860657E-2</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49806602.960000001</v>
      </c>
      <c r="D1113" s="1">
        <f>BILANCA!E135</f>
        <v>49806602.960000001</v>
      </c>
      <c r="E1113" s="1">
        <v>0</v>
      </c>
      <c r="F1113" s="1">
        <v>0</v>
      </c>
      <c r="G1113" s="2">
        <f t="shared" si="22"/>
        <v>19424575.154399998</v>
      </c>
      <c r="H1113" s="2">
        <f t="shared" si="23"/>
        <v>7.9999998211860657E-2</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49806602.960000001</v>
      </c>
      <c r="D1117" s="1">
        <f>BILANCA!E139</f>
        <v>49806602.960000001</v>
      </c>
      <c r="E1117" s="1">
        <v>0</v>
      </c>
      <c r="F1117" s="1">
        <v>0</v>
      </c>
      <c r="G1117" s="2">
        <f t="shared" si="22"/>
        <v>20022254.38992</v>
      </c>
      <c r="H1117" s="2">
        <f t="shared" si="23"/>
        <v>7.9999998211860657E-2</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15610878.43</v>
      </c>
      <c r="D1124" s="1">
        <f>BILANCA!E146</f>
        <v>8443015.049999997</v>
      </c>
      <c r="E1124" s="1">
        <v>0</v>
      </c>
      <c r="F1124" s="1">
        <v>0</v>
      </c>
      <c r="G1124" s="2">
        <f t="shared" si="22"/>
        <v>4582064.1027299985</v>
      </c>
      <c r="H1124" s="2">
        <f t="shared" si="23"/>
        <v>0.47999999672174454</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2293384.91</v>
      </c>
      <c r="D1125" s="1">
        <f>BILANCA!E147</f>
        <v>2013355.27</v>
      </c>
      <c r="E1125" s="1">
        <v>0</v>
      </c>
      <c r="F1125" s="1">
        <v>0</v>
      </c>
      <c r="G1125" s="2">
        <f t="shared" si="22"/>
        <v>897453.55389999994</v>
      </c>
      <c r="H1125" s="2">
        <f t="shared" si="23"/>
        <v>0.35999999986961484</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5674720.5300000003</v>
      </c>
      <c r="D1127" s="1">
        <f>BILANCA!E149</f>
        <v>1800981.76</v>
      </c>
      <c r="E1127" s="1">
        <v>0</v>
      </c>
      <c r="F1127" s="1">
        <v>0</v>
      </c>
      <c r="G1127" s="2">
        <f t="shared" si="22"/>
        <v>1335842.5031999999</v>
      </c>
      <c r="H1127" s="2">
        <f t="shared" si="23"/>
        <v>0.70999999972991645</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281390.31</v>
      </c>
      <c r="D1129" s="1">
        <f>BILANCA!E151</f>
        <v>174366.16999999998</v>
      </c>
      <c r="E1129" s="1">
        <v>0</v>
      </c>
      <c r="F1129" s="1">
        <v>0</v>
      </c>
      <c r="G1129" s="2">
        <f t="shared" si="22"/>
        <v>91997.906899999987</v>
      </c>
      <c r="H1129" s="2">
        <f t="shared" si="23"/>
        <v>0.47999999998137355</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120496.79</v>
      </c>
      <c r="D1130" s="1">
        <f>BILANCA!E152</f>
        <v>147086.80000000002</v>
      </c>
      <c r="E1130" s="1">
        <v>0</v>
      </c>
      <c r="F1130" s="1">
        <v>0</v>
      </c>
      <c r="G1130" s="2">
        <f t="shared" si="22"/>
        <v>60956.547330000001</v>
      </c>
      <c r="H1130" s="2">
        <f t="shared" si="23"/>
        <v>0.40999999998894054</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64080.14</v>
      </c>
      <c r="D1131" s="1">
        <f>BILANCA!E153</f>
        <v>62024.08</v>
      </c>
      <c r="E1131" s="1">
        <v>0</v>
      </c>
      <c r="F1131" s="1">
        <v>0</v>
      </c>
      <c r="G1131" s="2">
        <f t="shared" si="22"/>
        <v>27842.988400000002</v>
      </c>
      <c r="H1131" s="2">
        <f t="shared" si="23"/>
        <v>0.22000000000116415</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1254.67</v>
      </c>
      <c r="D1132" s="1">
        <f>BILANCA!E154</f>
        <v>0</v>
      </c>
      <c r="E1132" s="1">
        <v>0</v>
      </c>
      <c r="F1132" s="1">
        <v>0</v>
      </c>
      <c r="G1132" s="2">
        <f t="shared" si="22"/>
        <v>186.94583</v>
      </c>
      <c r="H1132" s="2">
        <f t="shared" si="23"/>
        <v>0.32999999999992724</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5207498.62</v>
      </c>
      <c r="D1135" s="1">
        <f>BILANCA!E157</f>
        <v>1417504.71</v>
      </c>
      <c r="E1135" s="1">
        <v>0</v>
      </c>
      <c r="F1135" s="1">
        <v>0</v>
      </c>
      <c r="G1135" s="2">
        <f t="shared" si="22"/>
        <v>1222461.22208</v>
      </c>
      <c r="H1135" s="2">
        <f t="shared" si="23"/>
        <v>0.66999999992549419</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11034808.08</v>
      </c>
      <c r="D1136" s="1">
        <f>BILANCA!E158</f>
        <v>9491169.6799999997</v>
      </c>
      <c r="E1136" s="1">
        <v>0</v>
      </c>
      <c r="F1136" s="1">
        <v>0</v>
      </c>
      <c r="G1136" s="2">
        <f t="shared" si="22"/>
        <v>4592623.5583199998</v>
      </c>
      <c r="H1136" s="2">
        <f t="shared" si="23"/>
        <v>0.40000000037252903</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13468356.279999999</v>
      </c>
      <c r="D1137" s="1">
        <f>BILANCA!E159</f>
        <v>11307484.619999999</v>
      </c>
      <c r="E1137" s="1">
        <v>0</v>
      </c>
      <c r="F1137" s="1">
        <v>0</v>
      </c>
      <c r="G1137" s="2">
        <f t="shared" si="22"/>
        <v>5556832.1300799996</v>
      </c>
      <c r="H1137" s="2">
        <f t="shared" si="23"/>
        <v>0.66000000014901161</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18115.830000000002</v>
      </c>
      <c r="D1140" s="1">
        <f>BILANCA!E162</f>
        <v>4541.54</v>
      </c>
      <c r="E1140" s="1">
        <v>0</v>
      </c>
      <c r="F1140" s="1">
        <v>0</v>
      </c>
      <c r="G1140" s="2">
        <f t="shared" si="22"/>
        <v>4270.2288700000008</v>
      </c>
      <c r="H1140" s="2">
        <f t="shared" si="23"/>
        <v>0.62999999999829015</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16878507.199999999</v>
      </c>
      <c r="D1141" s="1">
        <f>BILANCA!E163</f>
        <v>16174517.82</v>
      </c>
      <c r="E1141" s="1">
        <v>0</v>
      </c>
      <c r="F1141" s="1">
        <v>0</v>
      </c>
      <c r="G1141" s="2">
        <f t="shared" si="22"/>
        <v>7777951.7687200001</v>
      </c>
      <c r="H1141" s="2">
        <f t="shared" si="23"/>
        <v>0.37999999895691872</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486660.98000000004</v>
      </c>
      <c r="D1142" s="1">
        <f>BILANCA!E164</f>
        <v>2710262.49</v>
      </c>
      <c r="E1142" s="1">
        <v>0</v>
      </c>
      <c r="F1142" s="1">
        <v>0</v>
      </c>
      <c r="G1142" s="2">
        <f t="shared" si="22"/>
        <v>939242.56764000014</v>
      </c>
      <c r="H1142" s="2">
        <f t="shared" si="23"/>
        <v>0.51000000018393621</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57367.76</v>
      </c>
      <c r="D1143" s="1">
        <f>BILANCA!E165</f>
        <v>3843.77</v>
      </c>
      <c r="E1143" s="1">
        <v>0</v>
      </c>
      <c r="F1143" s="1">
        <v>0</v>
      </c>
      <c r="G1143" s="2">
        <f t="shared" si="22"/>
        <v>10408.848</v>
      </c>
      <c r="H1143" s="2">
        <f t="shared" si="23"/>
        <v>0.46999999999798092</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559757.93000000005</v>
      </c>
      <c r="D1144" s="1">
        <f>BILANCA!E166</f>
        <v>2828938.97</v>
      </c>
      <c r="E1144" s="1">
        <v>0</v>
      </c>
      <c r="F1144" s="1">
        <v>0</v>
      </c>
      <c r="G1144" s="2">
        <f t="shared" si="22"/>
        <v>1001039.3750700002</v>
      </c>
      <c r="H1144" s="2">
        <f t="shared" si="23"/>
        <v>9.9999999743886292E-2</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130464.71</v>
      </c>
      <c r="D1147" s="1">
        <f>BILANCA!E169</f>
        <v>122520.25</v>
      </c>
      <c r="E1147" s="1">
        <v>0</v>
      </c>
      <c r="F1147" s="1">
        <v>0</v>
      </c>
      <c r="G1147" s="2">
        <f t="shared" si="22"/>
        <v>61582.854440000003</v>
      </c>
      <c r="H1147" s="2">
        <f t="shared" si="23"/>
        <v>0.53999999999359716</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335321.49</v>
      </c>
      <c r="D1148" s="1">
        <f>BILANCA!E170</f>
        <v>359461.96</v>
      </c>
      <c r="E1148" s="1">
        <v>0</v>
      </c>
      <c r="F1148" s="1">
        <v>0</v>
      </c>
      <c r="G1148" s="2">
        <f t="shared" si="22"/>
        <v>173950.49265000003</v>
      </c>
      <c r="H1148" s="2">
        <f t="shared" si="23"/>
        <v>0.52999999996973202</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335321.49</v>
      </c>
      <c r="D1151" s="1">
        <f>BILANCA!E173</f>
        <v>359461.96</v>
      </c>
      <c r="E1151" s="1">
        <v>0</v>
      </c>
      <c r="F1151" s="1">
        <v>0</v>
      </c>
      <c r="G1151" s="2">
        <f t="shared" si="22"/>
        <v>177113.22888000001</v>
      </c>
      <c r="H1151" s="2">
        <f t="shared" si="23"/>
        <v>0.52999999996973202</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314332468.86000001</v>
      </c>
      <c r="D1152" s="1">
        <f>BILANCA!E175</f>
        <v>332797019.25999999</v>
      </c>
      <c r="E1152" s="1">
        <v>0</v>
      </c>
      <c r="F1152" s="1">
        <v>0</v>
      </c>
      <c r="G1152" s="2">
        <f t="shared" si="22"/>
        <v>165607579.74722001</v>
      </c>
      <c r="H1152" s="2">
        <f t="shared" si="23"/>
        <v>0.39999997615814209</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17848624.530000001</v>
      </c>
      <c r="D1153" s="1">
        <f>BILANCA!E176</f>
        <v>19418468.780000001</v>
      </c>
      <c r="E1153" s="1">
        <v>0</v>
      </c>
      <c r="F1153" s="1">
        <v>0</v>
      </c>
      <c r="G1153" s="2">
        <f t="shared" si="22"/>
        <v>9636545.5553000011</v>
      </c>
      <c r="H1153" s="2">
        <f t="shared" si="23"/>
        <v>0.68999999761581421</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5432725.9900000002</v>
      </c>
      <c r="D1154" s="1">
        <f>BILANCA!E177</f>
        <v>4060154.88</v>
      </c>
      <c r="E1154" s="1">
        <v>0</v>
      </c>
      <c r="F1154" s="1">
        <v>0</v>
      </c>
      <c r="G1154" s="2">
        <f t="shared" si="22"/>
        <v>2317569.1132499999</v>
      </c>
      <c r="H1154" s="2">
        <f t="shared" si="23"/>
        <v>0.12999999988824129</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328973.43</v>
      </c>
      <c r="D1155" s="1">
        <f>BILANCA!E178</f>
        <v>354350.11</v>
      </c>
      <c r="E1155" s="1">
        <v>0</v>
      </c>
      <c r="F1155" s="1">
        <v>0</v>
      </c>
      <c r="G1155" s="2">
        <f t="shared" si="22"/>
        <v>178479.86779999998</v>
      </c>
      <c r="H1155" s="2">
        <f t="shared" si="23"/>
        <v>0.53999999997904524</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3064371.05</v>
      </c>
      <c r="D1156" s="1">
        <f>BILANCA!E179</f>
        <v>1953504.99</v>
      </c>
      <c r="E1156" s="1">
        <v>0</v>
      </c>
      <c r="F1156" s="1">
        <v>0</v>
      </c>
      <c r="G1156" s="2">
        <f t="shared" si="22"/>
        <v>1206048.9181899999</v>
      </c>
      <c r="H1156" s="2">
        <f t="shared" si="23"/>
        <v>5.9999999823048711E-2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648.98</v>
      </c>
      <c r="D1157" s="1">
        <f>BILANCA!E180</f>
        <v>480.53</v>
      </c>
      <c r="E1157" s="1">
        <v>0</v>
      </c>
      <c r="F1157" s="1">
        <v>0</v>
      </c>
      <c r="G1157" s="2">
        <f t="shared" si="22"/>
        <v>280.14695999999998</v>
      </c>
      <c r="H1157" s="2">
        <f t="shared" si="23"/>
        <v>0.49000000000000909</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648.98</v>
      </c>
      <c r="D1160" s="1">
        <f>BILANCA!E183</f>
        <v>480.53</v>
      </c>
      <c r="E1160" s="1">
        <v>0</v>
      </c>
      <c r="F1160" s="1">
        <v>0</v>
      </c>
      <c r="G1160" s="2">
        <f t="shared" si="22"/>
        <v>284.97708</v>
      </c>
      <c r="H1160" s="2">
        <f t="shared" si="23"/>
        <v>0.49000000000000909</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204798.16</v>
      </c>
      <c r="D1161" s="1">
        <f>BILANCA!E184</f>
        <v>64654.2</v>
      </c>
      <c r="E1161" s="1">
        <v>0</v>
      </c>
      <c r="F1161" s="1">
        <v>0</v>
      </c>
      <c r="G1161" s="2">
        <f t="shared" si="22"/>
        <v>59470.967679999994</v>
      </c>
      <c r="H1161" s="2">
        <f t="shared" si="23"/>
        <v>0.36000000000058208</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44577.07</v>
      </c>
      <c r="D1163" s="1">
        <f>BILANCA!E186</f>
        <v>41628.35</v>
      </c>
      <c r="E1163" s="1">
        <v>0</v>
      </c>
      <c r="F1163" s="1">
        <v>0</v>
      </c>
      <c r="G1163" s="2">
        <f t="shared" si="22"/>
        <v>23010.078599999997</v>
      </c>
      <c r="H1163" s="2">
        <f t="shared" si="23"/>
        <v>0.41999999999825377</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430871.08</v>
      </c>
      <c r="D1164" s="1">
        <f>BILANCA!E187</f>
        <v>246146.44999999998</v>
      </c>
      <c r="E1164" s="1">
        <v>0</v>
      </c>
      <c r="F1164" s="1">
        <v>0</v>
      </c>
      <c r="G1164" s="2">
        <f t="shared" si="22"/>
        <v>167092.68037999998</v>
      </c>
      <c r="H1164" s="2">
        <f t="shared" si="23"/>
        <v>0.52999999999883585</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1358486.22</v>
      </c>
      <c r="D1165" s="1">
        <f>BILANCA!E188</f>
        <v>1399390.25</v>
      </c>
      <c r="E1165" s="1">
        <v>0</v>
      </c>
      <c r="F1165" s="1">
        <v>0</v>
      </c>
      <c r="G1165" s="2">
        <f t="shared" si="22"/>
        <v>756622.5430399999</v>
      </c>
      <c r="H1165" s="2">
        <f t="shared" si="23"/>
        <v>0.46999999997206032</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3224884.93</v>
      </c>
      <c r="D1166" s="1">
        <f>BILANCA!E189</f>
        <v>1344001.96</v>
      </c>
      <c r="E1166" s="1">
        <v>0</v>
      </c>
      <c r="F1166" s="1">
        <v>0</v>
      </c>
      <c r="G1166" s="2">
        <f t="shared" si="22"/>
        <v>1082058.65955</v>
      </c>
      <c r="H1166" s="2">
        <f t="shared" si="23"/>
        <v>0.10999999986961484</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9191013.6099999994</v>
      </c>
      <c r="D1183" s="1">
        <f>BILANCA!E206</f>
        <v>14014311.939999999</v>
      </c>
      <c r="E1183" s="1">
        <v>0</v>
      </c>
      <c r="F1183" s="1">
        <v>0</v>
      </c>
      <c r="G1183" s="2">
        <f t="shared" si="22"/>
        <v>7443927.4980000006</v>
      </c>
      <c r="H1183" s="2">
        <f t="shared" si="23"/>
        <v>0.45000000111758709</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9191013.6099999994</v>
      </c>
      <c r="D1184" s="1">
        <f>BILANCA!E207</f>
        <v>14014311.939999999</v>
      </c>
      <c r="E1184" s="1">
        <v>0</v>
      </c>
      <c r="F1184" s="1">
        <v>0</v>
      </c>
      <c r="G1184" s="2">
        <f t="shared" si="22"/>
        <v>7481147.1354900002</v>
      </c>
      <c r="H1184" s="2">
        <f t="shared" si="23"/>
        <v>0.45000000111758709</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8059504.54</v>
      </c>
      <c r="D1189" s="1">
        <f>BILANCA!E212</f>
        <v>14014311.939999999</v>
      </c>
      <c r="E1189" s="1">
        <v>0</v>
      </c>
      <c r="F1189" s="1">
        <v>0</v>
      </c>
      <c r="G1189" s="2">
        <f t="shared" si="22"/>
        <v>7434154.4545200001</v>
      </c>
      <c r="H1189" s="2">
        <f t="shared" si="23"/>
        <v>0.52000000048428774</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1131509.07</v>
      </c>
      <c r="D1194" s="1">
        <f>BILANCA!E217</f>
        <v>0</v>
      </c>
      <c r="E1194" s="1">
        <v>0</v>
      </c>
      <c r="F1194" s="1">
        <v>0</v>
      </c>
      <c r="G1194" s="2">
        <f t="shared" si="22"/>
        <v>238748.41377000001</v>
      </c>
      <c r="H1194" s="2">
        <f t="shared" si="23"/>
        <v>7.000000006519258E-2</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296483844.32999998</v>
      </c>
      <c r="D1214" s="1">
        <f>BILANCA!E237</f>
        <v>313378550.48000002</v>
      </c>
      <c r="E1214" s="1">
        <v>0</v>
      </c>
      <c r="F1214" s="1">
        <v>0</v>
      </c>
      <c r="G1214" s="2">
        <f t="shared" si="22"/>
        <v>213268658.36199003</v>
      </c>
      <c r="H1214" s="2">
        <f t="shared" si="23"/>
        <v>0.81000000238418579</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285370916.82999998</v>
      </c>
      <c r="D1215" s="1">
        <f>BILANCA!E238</f>
        <v>293116233.47000003</v>
      </c>
      <c r="E1215" s="1">
        <v>0</v>
      </c>
      <c r="F1215" s="1">
        <v>0</v>
      </c>
      <c r="G1215" s="2">
        <f t="shared" si="22"/>
        <v>202211985.03464001</v>
      </c>
      <c r="H1215" s="2">
        <f t="shared" si="23"/>
        <v>0.64000004529953003</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294561930.44</v>
      </c>
      <c r="D1216" s="1">
        <f>BILANCA!E239</f>
        <v>307130545.41000003</v>
      </c>
      <c r="E1216" s="1">
        <v>0</v>
      </c>
      <c r="F1216" s="1">
        <v>0</v>
      </c>
      <c r="G1216" s="2">
        <f t="shared" si="22"/>
        <v>211755763.95358002</v>
      </c>
      <c r="H1216" s="2">
        <f t="shared" si="23"/>
        <v>0.85000002384185791</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294288781.62</v>
      </c>
      <c r="D1217" s="1">
        <f>BILANCA!E240</f>
        <v>306857396.59000003</v>
      </c>
      <c r="E1217" s="1">
        <v>0</v>
      </c>
      <c r="F1217" s="1">
        <v>0</v>
      </c>
      <c r="G1217" s="2">
        <f t="shared" si="22"/>
        <v>212472836.50320002</v>
      </c>
      <c r="H1217" s="2">
        <f t="shared" si="23"/>
        <v>0.78999996185302734</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273148.82</v>
      </c>
      <c r="D1218" s="1">
        <f>BILANCA!E241</f>
        <v>273148.82</v>
      </c>
      <c r="E1218" s="1">
        <v>0</v>
      </c>
      <c r="F1218" s="1">
        <v>0</v>
      </c>
      <c r="G1218" s="2">
        <f t="shared" si="22"/>
        <v>192569.91810000001</v>
      </c>
      <c r="H1218" s="2">
        <f t="shared" si="23"/>
        <v>0.35999999998603016</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9191013.6099999994</v>
      </c>
      <c r="D1219" s="1">
        <f>BILANCA!E242</f>
        <v>14014311.939999999</v>
      </c>
      <c r="E1219" s="1">
        <v>0</v>
      </c>
      <c r="F1219" s="1">
        <v>0</v>
      </c>
      <c r="G1219" s="2">
        <f t="shared" si="22"/>
        <v>8783834.447639998</v>
      </c>
      <c r="H1219" s="2">
        <f t="shared" si="23"/>
        <v>0.45000000111758709</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9191013.6099999994</v>
      </c>
      <c r="D1220" s="1">
        <f>BILANCA!E243</f>
        <v>14014311.939999999</v>
      </c>
      <c r="E1220" s="1">
        <v>0</v>
      </c>
      <c r="F1220" s="1">
        <v>0</v>
      </c>
      <c r="G1220" s="2">
        <f t="shared" si="22"/>
        <v>8821054.0851299986</v>
      </c>
      <c r="H1220" s="2">
        <f t="shared" si="23"/>
        <v>0.45000000111758709</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-4326565.99</v>
      </c>
      <c r="D1222" s="1">
        <f>BILANCA!E245</f>
        <v>9796555.0500000007</v>
      </c>
      <c r="E1222" s="1">
        <v>0</v>
      </c>
      <c r="F1222" s="1">
        <v>0</v>
      </c>
      <c r="G1222" s="2">
        <f t="shared" si="22"/>
        <v>3648704.0422900002</v>
      </c>
      <c r="H1222" s="2">
        <f t="shared" si="23"/>
        <v>6.0000000521540642E-2</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4454009.43</v>
      </c>
      <c r="D1223" s="1">
        <f>BILANCA!E246</f>
        <v>34336156.93</v>
      </c>
      <c r="E1223" s="1">
        <v>0</v>
      </c>
      <c r="F1223" s="1">
        <v>0</v>
      </c>
      <c r="G1223" s="2">
        <f t="shared" si="22"/>
        <v>17550317.589599997</v>
      </c>
      <c r="H1223" s="2">
        <f t="shared" si="23"/>
        <v>0.5</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3016065.4</v>
      </c>
      <c r="D1224" s="1">
        <f>BILANCA!E247</f>
        <v>28465029.890000001</v>
      </c>
      <c r="E1224" s="1">
        <v>0</v>
      </c>
      <c r="F1224" s="1">
        <v>0</v>
      </c>
      <c r="G1224" s="2">
        <f t="shared" si="22"/>
        <v>14447016.16838</v>
      </c>
      <c r="H1224" s="2">
        <f t="shared" si="23"/>
        <v>0.50999999931082129</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1437944.03</v>
      </c>
      <c r="D1226" s="1">
        <f>BILANCA!E249</f>
        <v>5871127.04</v>
      </c>
      <c r="E1226" s="1">
        <v>0</v>
      </c>
      <c r="F1226" s="1">
        <v>0</v>
      </c>
      <c r="G1226" s="2">
        <f t="shared" si="22"/>
        <v>3202788.1407300001</v>
      </c>
      <c r="H1226" s="2">
        <f t="shared" si="23"/>
        <v>7.000000006519258E-2</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8780575.4199999999</v>
      </c>
      <c r="D1227" s="1">
        <f>BILANCA!E250</f>
        <v>24539601.879999999</v>
      </c>
      <c r="E1227" s="1">
        <v>0</v>
      </c>
      <c r="F1227" s="1">
        <v>0</v>
      </c>
      <c r="G1227" s="2">
        <f t="shared" si="22"/>
        <v>14117786.11992</v>
      </c>
      <c r="H1227" s="2">
        <f t="shared" si="23"/>
        <v>0.54000000096857548</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8780575.4199999999</v>
      </c>
      <c r="D1229" s="1">
        <f>BILANCA!E252</f>
        <v>24539601.879999999</v>
      </c>
      <c r="E1229" s="1">
        <v>0</v>
      </c>
      <c r="F1229" s="1">
        <v>0</v>
      </c>
      <c r="G1229" s="2">
        <f t="shared" si="22"/>
        <v>14233505.67828</v>
      </c>
      <c r="H1229" s="2">
        <f t="shared" si="23"/>
        <v>0.54000000096857548</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15086632.32</v>
      </c>
      <c r="D1232" s="1">
        <f>BILANCA!E255</f>
        <v>7889299.2800000003</v>
      </c>
      <c r="E1232" s="1">
        <v>0</v>
      </c>
      <c r="F1232" s="1">
        <v>0</v>
      </c>
      <c r="G1232" s="2">
        <f t="shared" si="22"/>
        <v>7685442.489120001</v>
      </c>
      <c r="H1232" s="2">
        <f t="shared" si="23"/>
        <v>0.60000000055879354</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352861.17</v>
      </c>
      <c r="D1233" s="1">
        <f>BILANCA!E256</f>
        <v>2576462.6800000002</v>
      </c>
      <c r="E1233" s="1">
        <v>0</v>
      </c>
      <c r="F1233" s="1">
        <v>0</v>
      </c>
      <c r="G1233" s="2">
        <f t="shared" si="22"/>
        <v>1376446.6325000001</v>
      </c>
      <c r="H1233" s="2">
        <f t="shared" si="23"/>
        <v>0.48999999981606379</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360597680.26999998</v>
      </c>
      <c r="D1236" s="1">
        <f>BILANCA!E259</f>
        <v>533613228.67000002</v>
      </c>
      <c r="E1236" s="1">
        <v>0</v>
      </c>
      <c r="F1236" s="1">
        <v>0</v>
      </c>
      <c r="G1236" s="2">
        <f t="shared" si="22"/>
        <v>361239506.81532997</v>
      </c>
      <c r="H1236" s="2">
        <f t="shared" si="23"/>
        <v>0.59999996423721313</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360597680.26999998</v>
      </c>
      <c r="D1237" s="1">
        <f>BILANCA!E260</f>
        <v>533613228.67000002</v>
      </c>
      <c r="E1237" s="1">
        <v>0</v>
      </c>
      <c r="F1237" s="1">
        <v>0</v>
      </c>
      <c r="G1237" s="2">
        <f t="shared" si="22"/>
        <v>362667330.95293999</v>
      </c>
      <c r="H1237" s="2">
        <f t="shared" si="23"/>
        <v>0.59999996423721313</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1197274.78</v>
      </c>
      <c r="D1238" s="1">
        <f>BILANCA!E262</f>
        <v>1052699.4499999997</v>
      </c>
      <c r="E1238" s="1">
        <v>0</v>
      </c>
      <c r="F1238" s="1">
        <v>0</v>
      </c>
      <c r="G1238" s="2">
        <f t="shared" si="22"/>
        <v>842181.78839999996</v>
      </c>
      <c r="H1238" s="2">
        <f t="shared" si="23"/>
        <v>0.66999999969266355</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1409118.05</v>
      </c>
      <c r="D1239" s="1">
        <f>BILANCA!E263</f>
        <v>1814257.31</v>
      </c>
      <c r="E1239" s="1">
        <v>0</v>
      </c>
      <c r="F1239" s="1">
        <v>0</v>
      </c>
      <c r="G1239" s="2">
        <f t="shared" si="22"/>
        <v>1289633.9635200002</v>
      </c>
      <c r="H1239" s="2">
        <f t="shared" si="23"/>
        <v>0.36000000010244548</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31901361.75</v>
      </c>
      <c r="D1240" s="1">
        <f>BILANCA!E264</f>
        <v>23672952.949999999</v>
      </c>
      <c r="E1240" s="1">
        <v>0</v>
      </c>
      <c r="F1240" s="1">
        <v>0</v>
      </c>
      <c r="G1240" s="2">
        <f t="shared" si="22"/>
        <v>20366547.786049999</v>
      </c>
      <c r="H1240" s="2">
        <f t="shared" si="23"/>
        <v>0.30000000074505806</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588023.88</v>
      </c>
      <c r="D1241" s="1">
        <f>BILANCA!E265</f>
        <v>944579.92</v>
      </c>
      <c r="E1241" s="1">
        <v>0</v>
      </c>
      <c r="F1241" s="1">
        <v>0</v>
      </c>
      <c r="G1241" s="2">
        <f t="shared" si="22"/>
        <v>639113.39976000006</v>
      </c>
      <c r="H1241" s="2">
        <f t="shared" si="23"/>
        <v>0.19999999995343387</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559756.25</v>
      </c>
      <c r="D1242" s="1">
        <f>BILANCA!E266</f>
        <v>287904.9700000002</v>
      </c>
      <c r="E1242" s="1">
        <v>0</v>
      </c>
      <c r="F1242" s="1">
        <v>0</v>
      </c>
      <c r="G1242" s="2">
        <f t="shared" ref="G1242:G1479" si="24">B1242/1000*C1242+B1242/500*D1242</f>
        <v>294111.64321000013</v>
      </c>
      <c r="H1242" s="2">
        <f t="shared" si="23"/>
        <v>0.27999999979510903</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57369.440000000002</v>
      </c>
      <c r="D1243" s="1">
        <f>BILANCA!E267</f>
        <v>2544877.77</v>
      </c>
      <c r="E1243" s="1">
        <v>0</v>
      </c>
      <c r="F1243" s="1">
        <v>0</v>
      </c>
      <c r="G1243" s="2">
        <f t="shared" si="24"/>
        <v>1338252.4948</v>
      </c>
      <c r="H1243" s="2">
        <f t="shared" si="23"/>
        <v>0.66999999998370185</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29660.14</v>
      </c>
      <c r="D1244" s="1">
        <f>BILANCA!E268</f>
        <v>31129.73</v>
      </c>
      <c r="E1244" s="1">
        <v>0</v>
      </c>
      <c r="F1244" s="1">
        <v>0</v>
      </c>
      <c r="G1244" s="2">
        <f t="shared" si="24"/>
        <v>23991.015600000002</v>
      </c>
      <c r="H1244" s="2">
        <f t="shared" si="23"/>
        <v>0.40999999999985448</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3500</v>
      </c>
      <c r="E1245" s="1">
        <v>0</v>
      </c>
      <c r="F1245" s="1">
        <v>0</v>
      </c>
      <c r="G1245" s="2">
        <f t="shared" si="24"/>
        <v>1834</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110.11</v>
      </c>
      <c r="D1246" s="1">
        <f>BILANCA!E270</f>
        <v>0</v>
      </c>
      <c r="E1246" s="1">
        <v>0</v>
      </c>
      <c r="F1246" s="1">
        <v>0</v>
      </c>
      <c r="G1246" s="2">
        <f t="shared" si="24"/>
        <v>28.958930000000002</v>
      </c>
      <c r="H1246" s="2">
        <f t="shared" si="23"/>
        <v>0.10999999999999943</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984484.06</v>
      </c>
      <c r="D1247" s="1">
        <f>BILANCA!E271</f>
        <v>1049750.48</v>
      </c>
      <c r="E1247" s="1">
        <v>0</v>
      </c>
      <c r="F1247" s="1">
        <v>0</v>
      </c>
      <c r="G1247" s="2">
        <f t="shared" si="24"/>
        <v>814172.04527999996</v>
      </c>
      <c r="H1247" s="2">
        <f t="shared" si="23"/>
        <v>0.5400000000372529</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2482966.29</v>
      </c>
      <c r="D1263" s="1">
        <f>BILANCA!E287</f>
        <v>1451530.5</v>
      </c>
      <c r="E1263" s="1">
        <v>0</v>
      </c>
      <c r="F1263" s="1">
        <v>0</v>
      </c>
      <c r="G1263" s="2">
        <f t="shared" si="24"/>
        <v>1508087.6412000002</v>
      </c>
      <c r="H1263" s="2">
        <f t="shared" si="23"/>
        <v>0.7900000000372529</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2949759.7</v>
      </c>
      <c r="D1264" s="1">
        <f>BILANCA!E288</f>
        <v>2608624.38</v>
      </c>
      <c r="E1264" s="1">
        <v>0</v>
      </c>
      <c r="F1264" s="1">
        <v>0</v>
      </c>
      <c r="G1264" s="2">
        <f t="shared" si="24"/>
        <v>2294929.3772600004</v>
      </c>
      <c r="H1264" s="2">
        <f t="shared" si="23"/>
        <v>0.67999999970197678</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699217.16</v>
      </c>
      <c r="D1265" s="1">
        <f>BILANCA!E289</f>
        <v>364561.69</v>
      </c>
      <c r="E1265" s="1">
        <v>0</v>
      </c>
      <c r="F1265" s="1">
        <v>0</v>
      </c>
      <c r="G1265" s="2">
        <f t="shared" si="24"/>
        <v>402792.03227999993</v>
      </c>
      <c r="H1265" s="2">
        <f t="shared" si="23"/>
        <v>0.47000000003026798</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2525667.77</v>
      </c>
      <c r="D1266" s="1">
        <f>BILANCA!E290</f>
        <v>979440.27</v>
      </c>
      <c r="E1266" s="1">
        <v>0</v>
      </c>
      <c r="F1266" s="1">
        <v>0</v>
      </c>
      <c r="G1266" s="2">
        <f t="shared" si="24"/>
        <v>1269127.1717300001</v>
      </c>
      <c r="H1266" s="2">
        <f t="shared" si="23"/>
        <v>0.5</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9191013.6099999994</v>
      </c>
      <c r="D1270" s="1">
        <f>BILANCA!E294</f>
        <v>14014311.939999999</v>
      </c>
      <c r="E1270" s="1">
        <v>0</v>
      </c>
      <c r="F1270" s="1">
        <v>0</v>
      </c>
      <c r="G1270" s="2">
        <f t="shared" si="24"/>
        <v>10682035.959629998</v>
      </c>
      <c r="H1270" s="2">
        <f t="shared" si="23"/>
        <v>0.45000000111758709</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225476.68</v>
      </c>
      <c r="D1273" s="1">
        <f>BILANCA!E297</f>
        <v>179898.28999999998</v>
      </c>
      <c r="E1273" s="1">
        <v>0</v>
      </c>
      <c r="F1273" s="1">
        <v>0</v>
      </c>
      <c r="G1273" s="2">
        <f t="shared" si="24"/>
        <v>169729.24539999999</v>
      </c>
      <c r="H1273" s="2">
        <f t="shared" si="23"/>
        <v>0.60999999998603016</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30607.81</v>
      </c>
      <c r="D1274" s="1">
        <f>BILANCA!E298</f>
        <v>4888.01</v>
      </c>
      <c r="E1274" s="1">
        <v>0</v>
      </c>
      <c r="F1274" s="1">
        <v>0</v>
      </c>
      <c r="G1274" s="2">
        <f t="shared" si="24"/>
        <v>11751.694530000001</v>
      </c>
      <c r="H1274" s="2">
        <f t="shared" si="23"/>
        <v>0.19999999999890861</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213742.68</v>
      </c>
      <c r="D1275" s="1">
        <f>BILANCA!E299</f>
        <v>98391.45</v>
      </c>
      <c r="E1275" s="1">
        <v>0</v>
      </c>
      <c r="F1275" s="1">
        <v>0</v>
      </c>
      <c r="G1275" s="2">
        <f t="shared" si="24"/>
        <v>119873.46935999999</v>
      </c>
      <c r="H1275" s="2">
        <f t="shared" si="23"/>
        <v>0.77000000000407454</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9571.14</v>
      </c>
      <c r="D1276" s="1">
        <f>BILANCA!E300</f>
        <v>107578.13</v>
      </c>
      <c r="E1276" s="1">
        <v>0</v>
      </c>
      <c r="F1276" s="1">
        <v>0</v>
      </c>
      <c r="G1276" s="2">
        <f t="shared" si="24"/>
        <v>65845.128200000006</v>
      </c>
      <c r="H1276" s="2">
        <f t="shared" si="23"/>
        <v>0.27000000000407454</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15179.63</v>
      </c>
      <c r="D1278" s="1">
        <f>BILANCA!E302</f>
        <v>24014.7</v>
      </c>
      <c r="E1278" s="1">
        <v>0</v>
      </c>
      <c r="F1278" s="1">
        <v>0</v>
      </c>
      <c r="G1278" s="2">
        <f t="shared" si="24"/>
        <v>18646.663849999997</v>
      </c>
      <c r="H1278" s="2">
        <f t="shared" si="23"/>
        <v>0.67000000000007276</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6074719.2800000003</v>
      </c>
      <c r="D1299" s="6">
        <f>'RAS-funkcijski'!E5</f>
        <v>6686586.8499999996</v>
      </c>
      <c r="E1299" s="6">
        <v>0</v>
      </c>
      <c r="F1299" s="6">
        <v>0</v>
      </c>
      <c r="G1299" s="7">
        <f t="shared" si="24"/>
        <v>19447.892980000001</v>
      </c>
      <c r="H1299" s="7">
        <f t="shared" si="23"/>
        <v>0.43000000063329935</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5611117.1100000003</v>
      </c>
      <c r="D1300" s="1">
        <f>'RAS-funkcijski'!E6</f>
        <v>6102448.0099999998</v>
      </c>
      <c r="E1300" s="1">
        <v>0</v>
      </c>
      <c r="F1300" s="1">
        <v>0</v>
      </c>
      <c r="G1300" s="2">
        <f t="shared" si="24"/>
        <v>35632.026259999999</v>
      </c>
      <c r="H1300" s="2">
        <f t="shared" si="23"/>
        <v>0.12000000011175871</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5478609.6299999999</v>
      </c>
      <c r="D1301" s="1">
        <f>'RAS-funkcijski'!E7</f>
        <v>5972368.8699999992</v>
      </c>
      <c r="E1301" s="1">
        <v>0</v>
      </c>
      <c r="F1301" s="1">
        <v>0</v>
      </c>
      <c r="G1301" s="2">
        <f t="shared" si="24"/>
        <v>52270.042109999995</v>
      </c>
      <c r="H1301" s="2">
        <f t="shared" si="23"/>
        <v>0.50000000093132257</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132507.48000000001</v>
      </c>
      <c r="D1302" s="1">
        <f>'RAS-funkcijski'!E8</f>
        <v>130079.14000000013</v>
      </c>
      <c r="E1302" s="1">
        <v>0</v>
      </c>
      <c r="F1302" s="1">
        <v>0</v>
      </c>
      <c r="G1302" s="2">
        <f t="shared" si="24"/>
        <v>1570.6630400000013</v>
      </c>
      <c r="H1302" s="2">
        <f t="shared" si="23"/>
        <v>0.62000000014086254</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463602.17</v>
      </c>
      <c r="D1307" s="1">
        <f>'RAS-funkcijski'!E13</f>
        <v>530208.66</v>
      </c>
      <c r="E1307" s="1">
        <v>0</v>
      </c>
      <c r="F1307" s="1">
        <v>0</v>
      </c>
      <c r="G1307" s="2">
        <f t="shared" si="24"/>
        <v>13716.17541</v>
      </c>
      <c r="H1307" s="2">
        <f t="shared" si="23"/>
        <v>0.50999999995110556</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463602.17</v>
      </c>
      <c r="D1310" s="1">
        <f>'RAS-funkcijski'!E16</f>
        <v>530208.66</v>
      </c>
      <c r="E1310" s="1">
        <v>0</v>
      </c>
      <c r="F1310" s="1">
        <v>0</v>
      </c>
      <c r="G1310" s="2">
        <f t="shared" si="24"/>
        <v>18288.23388</v>
      </c>
      <c r="H1310" s="2">
        <f t="shared" si="23"/>
        <v>0.50999999995110556</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53930.18</v>
      </c>
      <c r="E1313" s="1">
        <v>0</v>
      </c>
      <c r="F1313" s="1">
        <v>0</v>
      </c>
      <c r="G1313" s="2">
        <f t="shared" si="24"/>
        <v>1617.9053999999999</v>
      </c>
      <c r="H1313" s="2">
        <f t="shared" si="23"/>
        <v>0.18000000000029104</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358642.3</v>
      </c>
      <c r="D1322" s="1">
        <f>'RAS-funkcijski'!E28</f>
        <v>316232.43</v>
      </c>
      <c r="E1322" s="1">
        <v>0</v>
      </c>
      <c r="F1322" s="1">
        <v>0</v>
      </c>
      <c r="G1322" s="2">
        <f t="shared" si="24"/>
        <v>23786.571839999997</v>
      </c>
      <c r="H1322" s="2">
        <f t="shared" si="23"/>
        <v>0.72999999998137355</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358642.3</v>
      </c>
      <c r="D1324" s="1">
        <f>'RAS-funkcijski'!E30</f>
        <v>316232.43</v>
      </c>
      <c r="E1324" s="1">
        <v>0</v>
      </c>
      <c r="F1324" s="1">
        <v>0</v>
      </c>
      <c r="G1324" s="2">
        <f t="shared" si="24"/>
        <v>25768.786159999996</v>
      </c>
      <c r="H1324" s="2">
        <f t="shared" si="23"/>
        <v>0.72999999998137355</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4960008.3699999992</v>
      </c>
      <c r="D1329" s="1">
        <f>'RAS-funkcijski'!E35</f>
        <v>4528528.13</v>
      </c>
      <c r="E1329" s="1">
        <v>0</v>
      </c>
      <c r="F1329" s="1">
        <v>0</v>
      </c>
      <c r="G1329" s="2">
        <f t="shared" si="24"/>
        <v>434529.00352999999</v>
      </c>
      <c r="H1329" s="2">
        <f t="shared" si="23"/>
        <v>0.49999999906867743</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670571.76</v>
      </c>
      <c r="D1330" s="1">
        <f>'RAS-funkcijski'!E36</f>
        <v>554296.11</v>
      </c>
      <c r="E1330" s="1">
        <v>0</v>
      </c>
      <c r="F1330" s="1">
        <v>0</v>
      </c>
      <c r="G1330" s="2">
        <f t="shared" si="24"/>
        <v>56933.247360000001</v>
      </c>
      <c r="H1330" s="2">
        <f t="shared" si="23"/>
        <v>0.34999999997671694</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670571.76</v>
      </c>
      <c r="D1331" s="1">
        <f>'RAS-funkcijski'!E37</f>
        <v>554296.11</v>
      </c>
      <c r="E1331" s="1">
        <v>0</v>
      </c>
      <c r="F1331" s="1">
        <v>0</v>
      </c>
      <c r="G1331" s="2">
        <f t="shared" si="24"/>
        <v>58712.411339999999</v>
      </c>
      <c r="H1331" s="2">
        <f t="shared" si="23"/>
        <v>0.34999999997671694</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61058.34</v>
      </c>
      <c r="D1348" s="1">
        <f>'RAS-funkcijski'!E54</f>
        <v>25163.11</v>
      </c>
      <c r="E1348" s="1">
        <v>0</v>
      </c>
      <c r="F1348" s="1">
        <v>0</v>
      </c>
      <c r="G1348" s="2">
        <f t="shared" si="24"/>
        <v>5569.2280000000001</v>
      </c>
      <c r="H1348" s="2">
        <f t="shared" si="27"/>
        <v>0.44999999999708962</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61058.34</v>
      </c>
      <c r="D1349" s="1">
        <f>'RAS-funkcijski'!E55</f>
        <v>25163.11</v>
      </c>
      <c r="E1349" s="1">
        <v>0</v>
      </c>
      <c r="F1349" s="1">
        <v>0</v>
      </c>
      <c r="G1349" s="2">
        <f t="shared" si="24"/>
        <v>5680.6125599999996</v>
      </c>
      <c r="H1349" s="2">
        <f t="shared" si="27"/>
        <v>0.44999999999708962</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51797.15</v>
      </c>
      <c r="D1355" s="1">
        <f>'RAS-funkcijski'!E61</f>
        <v>7961.8</v>
      </c>
      <c r="E1355" s="1">
        <v>0</v>
      </c>
      <c r="F1355" s="1">
        <v>0</v>
      </c>
      <c r="G1355" s="2">
        <f t="shared" si="24"/>
        <v>3860.08275</v>
      </c>
      <c r="H1355" s="2">
        <f t="shared" si="27"/>
        <v>0.35000000000127329</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51797.15</v>
      </c>
      <c r="D1358" s="1">
        <f>'RAS-funkcijski'!E64</f>
        <v>7961.8</v>
      </c>
      <c r="E1358" s="1">
        <v>0</v>
      </c>
      <c r="F1358" s="1">
        <v>0</v>
      </c>
      <c r="G1358" s="2">
        <f t="shared" si="24"/>
        <v>4063.2449999999999</v>
      </c>
      <c r="H1358" s="2">
        <f t="shared" si="27"/>
        <v>0.35000000000127329</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1221032.3599999999</v>
      </c>
      <c r="D1360" s="1">
        <f>'RAS-funkcijski'!E66</f>
        <v>50099.58</v>
      </c>
      <c r="E1360" s="1">
        <v>0</v>
      </c>
      <c r="F1360" s="1">
        <v>0</v>
      </c>
      <c r="G1360" s="2">
        <f t="shared" si="24"/>
        <v>81916.354239999986</v>
      </c>
      <c r="H1360" s="2">
        <f t="shared" si="27"/>
        <v>0.77999999986786861</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1128126.3899999999</v>
      </c>
      <c r="D1365" s="1">
        <f>'RAS-funkcijski'!E71</f>
        <v>31974.58</v>
      </c>
      <c r="E1365" s="1">
        <v>0</v>
      </c>
      <c r="F1365" s="1">
        <v>0</v>
      </c>
      <c r="G1365" s="2">
        <f t="shared" si="24"/>
        <v>79869.061849999998</v>
      </c>
      <c r="H1365" s="2">
        <f t="shared" si="27"/>
        <v>0.80999999989580829</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92905.97</v>
      </c>
      <c r="D1366" s="1">
        <f>'RAS-funkcijski'!E72</f>
        <v>18125</v>
      </c>
      <c r="E1366" s="1">
        <v>0</v>
      </c>
      <c r="F1366" s="1">
        <v>0</v>
      </c>
      <c r="G1366" s="2">
        <f t="shared" si="24"/>
        <v>8782.6059600000008</v>
      </c>
      <c r="H1366" s="2">
        <f t="shared" si="27"/>
        <v>2.9999999998835847E-2</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2955548.76</v>
      </c>
      <c r="D1368" s="1">
        <f>'RAS-funkcijski'!E74</f>
        <v>3891007.53</v>
      </c>
      <c r="E1368" s="1">
        <v>0</v>
      </c>
      <c r="F1368" s="1">
        <v>0</v>
      </c>
      <c r="G1368" s="2">
        <f t="shared" si="24"/>
        <v>751629.46739999996</v>
      </c>
      <c r="H1368" s="2">
        <f t="shared" si="27"/>
        <v>0.71000000042840838</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3854665.1900000004</v>
      </c>
      <c r="D1369" s="1">
        <f>'RAS-funkcijski'!E75</f>
        <v>4244401</v>
      </c>
      <c r="E1369" s="1">
        <v>0</v>
      </c>
      <c r="F1369" s="1">
        <v>0</v>
      </c>
      <c r="G1369" s="2">
        <f t="shared" si="24"/>
        <v>876386.17048999993</v>
      </c>
      <c r="H1369" s="2">
        <f t="shared" si="27"/>
        <v>0.19000000040978193</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1748113.86</v>
      </c>
      <c r="D1370" s="1">
        <f>'RAS-funkcijski'!E76</f>
        <v>2706400.44</v>
      </c>
      <c r="E1370" s="1">
        <v>0</v>
      </c>
      <c r="F1370" s="1">
        <v>0</v>
      </c>
      <c r="G1370" s="2">
        <f t="shared" si="24"/>
        <v>515585.86127999995</v>
      </c>
      <c r="H1370" s="2">
        <f t="shared" si="27"/>
        <v>0.57999999984167516</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952932.18</v>
      </c>
      <c r="D1371" s="1">
        <f>'RAS-funkcijski'!E77</f>
        <v>399989.38</v>
      </c>
      <c r="E1371" s="1">
        <v>0</v>
      </c>
      <c r="F1371" s="1">
        <v>0</v>
      </c>
      <c r="G1371" s="2">
        <f t="shared" si="24"/>
        <v>127962.49862</v>
      </c>
      <c r="H1371" s="2">
        <f t="shared" si="27"/>
        <v>0.56000000005587935</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877527.53</v>
      </c>
      <c r="D1372" s="1">
        <f>'RAS-funkcijski'!E78</f>
        <v>848070.57</v>
      </c>
      <c r="E1372" s="1">
        <v>0</v>
      </c>
      <c r="F1372" s="1">
        <v>0</v>
      </c>
      <c r="G1372" s="2">
        <f t="shared" si="24"/>
        <v>190451.48157999996</v>
      </c>
      <c r="H1372" s="2">
        <f t="shared" si="27"/>
        <v>0.90000000002328306</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16832.150000000001</v>
      </c>
      <c r="D1373" s="1">
        <f>'RAS-funkcijski'!E79</f>
        <v>0</v>
      </c>
      <c r="E1373" s="1">
        <v>0</v>
      </c>
      <c r="F1373" s="1">
        <v>0</v>
      </c>
      <c r="G1373" s="2">
        <f t="shared" si="24"/>
        <v>1262.4112500000001</v>
      </c>
      <c r="H1373" s="2">
        <f t="shared" si="27"/>
        <v>0.15000000000145519</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259259.47</v>
      </c>
      <c r="D1375" s="1">
        <f>'RAS-funkcijski'!E81</f>
        <v>289940.61</v>
      </c>
      <c r="E1375" s="1">
        <v>0</v>
      </c>
      <c r="F1375" s="1">
        <v>0</v>
      </c>
      <c r="G1375" s="2">
        <f t="shared" si="24"/>
        <v>64613.833129999999</v>
      </c>
      <c r="H1375" s="2">
        <f t="shared" si="27"/>
        <v>0.86000000001513399</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28388717.199999999</v>
      </c>
      <c r="D1376" s="1">
        <f>'RAS-funkcijski'!E82</f>
        <v>24464244.02</v>
      </c>
      <c r="E1376" s="1">
        <v>0</v>
      </c>
      <c r="F1376" s="1">
        <v>0</v>
      </c>
      <c r="G1376" s="2">
        <f t="shared" si="24"/>
        <v>6030742.0087199993</v>
      </c>
      <c r="H1376" s="2">
        <f t="shared" si="27"/>
        <v>0.2199999988079071</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28388717.199999999</v>
      </c>
      <c r="D1378" s="1">
        <f>'RAS-funkcijski'!E84</f>
        <v>24464244.02</v>
      </c>
      <c r="E1378" s="1">
        <v>0</v>
      </c>
      <c r="F1378" s="1">
        <v>0</v>
      </c>
      <c r="G1378" s="2">
        <f t="shared" si="24"/>
        <v>6185376.4192000004</v>
      </c>
      <c r="H1378" s="2">
        <f t="shared" si="27"/>
        <v>0.2199999988079071</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300750.45</v>
      </c>
      <c r="D1383" s="1">
        <f>'RAS-funkcijski'!E89</f>
        <v>587234.98</v>
      </c>
      <c r="E1383" s="1">
        <v>0</v>
      </c>
      <c r="F1383" s="1">
        <v>0</v>
      </c>
      <c r="G1383" s="2">
        <f t="shared" si="24"/>
        <v>125393.73485000001</v>
      </c>
      <c r="H1383" s="2">
        <f t="shared" si="27"/>
        <v>0.47000000003026798</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252773.81</v>
      </c>
      <c r="D1398" s="1">
        <f>'RAS-funkcijski'!E104</f>
        <v>521559.11</v>
      </c>
      <c r="E1398" s="1">
        <v>0</v>
      </c>
      <c r="F1398" s="1">
        <v>0</v>
      </c>
      <c r="G1398" s="2">
        <f t="shared" si="24"/>
        <v>129589.20300000001</v>
      </c>
      <c r="H1398" s="2">
        <f t="shared" si="27"/>
        <v>0.29999999998835847</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47976.639999999999</v>
      </c>
      <c r="D1400" s="1">
        <f>'RAS-funkcijski'!E106</f>
        <v>65675.87</v>
      </c>
      <c r="E1400" s="1">
        <v>0</v>
      </c>
      <c r="F1400" s="1">
        <v>0</v>
      </c>
      <c r="G1400" s="2">
        <f t="shared" si="24"/>
        <v>18291.494759999998</v>
      </c>
      <c r="H1400" s="2">
        <f t="shared" si="27"/>
        <v>0.49000000000523869</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6291936.8200000003</v>
      </c>
      <c r="D1401" s="1">
        <f>'RAS-funkcijski'!E107</f>
        <v>6081007.9199999999</v>
      </c>
      <c r="E1401" s="1">
        <v>0</v>
      </c>
      <c r="F1401" s="1">
        <v>0</v>
      </c>
      <c r="G1401" s="2">
        <f t="shared" si="24"/>
        <v>1900757.1239799997</v>
      </c>
      <c r="H1401" s="2">
        <f t="shared" si="27"/>
        <v>0.25999999977648258</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4938265.7300000004</v>
      </c>
      <c r="D1402" s="1">
        <f>'RAS-funkcijski'!E108</f>
        <v>4722760.47</v>
      </c>
      <c r="E1402" s="1">
        <v>0</v>
      </c>
      <c r="F1402" s="1">
        <v>0</v>
      </c>
      <c r="G1402" s="2">
        <f t="shared" si="24"/>
        <v>1495913.8136799999</v>
      </c>
      <c r="H1402" s="2">
        <f t="shared" si="27"/>
        <v>0.73999999929219484</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1353671.09</v>
      </c>
      <c r="D1403" s="1">
        <f>'RAS-funkcijski'!E109</f>
        <v>1358247.45</v>
      </c>
      <c r="E1403" s="1">
        <v>0</v>
      </c>
      <c r="F1403" s="1">
        <v>0</v>
      </c>
      <c r="G1403" s="2">
        <f t="shared" si="24"/>
        <v>427367.42894999997</v>
      </c>
      <c r="H1403" s="2">
        <f t="shared" si="27"/>
        <v>0.5400000000372529</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4195851.7699999996</v>
      </c>
      <c r="D1408" s="1">
        <f>'RAS-funkcijski'!E114</f>
        <v>4981123.8899999997</v>
      </c>
      <c r="E1408" s="1">
        <v>0</v>
      </c>
      <c r="F1408" s="1">
        <v>0</v>
      </c>
      <c r="G1408" s="2">
        <f t="shared" si="24"/>
        <v>1557390.9504999998</v>
      </c>
      <c r="H1408" s="2">
        <f t="shared" si="27"/>
        <v>0.34000000078231096</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3210207.19</v>
      </c>
      <c r="D1409" s="1">
        <f>'RAS-funkcijski'!E115</f>
        <v>3863227.63</v>
      </c>
      <c r="E1409" s="1">
        <v>0</v>
      </c>
      <c r="F1409" s="1">
        <v>0</v>
      </c>
      <c r="G1409" s="2">
        <f t="shared" si="24"/>
        <v>1213969.53195</v>
      </c>
      <c r="H1409" s="2">
        <f t="shared" si="27"/>
        <v>0.56000000005587935</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2845543.8</v>
      </c>
      <c r="D1410" s="1">
        <f>'RAS-funkcijski'!E116</f>
        <v>3403699.87</v>
      </c>
      <c r="E1410" s="1">
        <v>0</v>
      </c>
      <c r="F1410" s="1">
        <v>0</v>
      </c>
      <c r="G1410" s="2">
        <f t="shared" si="24"/>
        <v>1081129.6764800001</v>
      </c>
      <c r="H1410" s="2">
        <f t="shared" si="27"/>
        <v>0.33000000007450581</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364663.39</v>
      </c>
      <c r="D1411" s="1">
        <f>'RAS-funkcijski'!E117</f>
        <v>459527.76</v>
      </c>
      <c r="E1411" s="1">
        <v>0</v>
      </c>
      <c r="F1411" s="1">
        <v>0</v>
      </c>
      <c r="G1411" s="2">
        <f t="shared" si="24"/>
        <v>145060.23683000001</v>
      </c>
      <c r="H1411" s="2">
        <f t="shared" si="27"/>
        <v>0.63000000000465661</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559559.64</v>
      </c>
      <c r="D1420" s="1">
        <f>'RAS-funkcijski'!E126</f>
        <v>825413.3</v>
      </c>
      <c r="E1420" s="1">
        <v>0</v>
      </c>
      <c r="F1420" s="1">
        <v>0</v>
      </c>
      <c r="G1420" s="2">
        <f t="shared" si="24"/>
        <v>269667.12128000002</v>
      </c>
      <c r="H1420" s="2">
        <f t="shared" si="27"/>
        <v>0.66000000003259629</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426084.94</v>
      </c>
      <c r="D1422" s="1">
        <f>'RAS-funkcijski'!E128</f>
        <v>292482.95999999996</v>
      </c>
      <c r="E1422" s="1">
        <v>0</v>
      </c>
      <c r="F1422" s="1">
        <v>0</v>
      </c>
      <c r="G1422" s="2">
        <f t="shared" si="24"/>
        <v>125370.30664</v>
      </c>
      <c r="H1422" s="2">
        <f t="shared" si="27"/>
        <v>0.1000000000349246</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2308665.71</v>
      </c>
      <c r="D1423" s="1">
        <f>'RAS-funkcijski'!E129</f>
        <v>2582062.2400000002</v>
      </c>
      <c r="E1423" s="1">
        <v>0</v>
      </c>
      <c r="F1423" s="1">
        <v>0</v>
      </c>
      <c r="G1423" s="2">
        <f t="shared" si="24"/>
        <v>934098.77375000005</v>
      </c>
      <c r="H1423" s="2">
        <f t="shared" si="27"/>
        <v>0.53000000026077032</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815842.67</v>
      </c>
      <c r="D1424" s="1">
        <f>'RAS-funkcijski'!E130</f>
        <v>1142626.1000000001</v>
      </c>
      <c r="E1424" s="1">
        <v>0</v>
      </c>
      <c r="F1424" s="1">
        <v>0</v>
      </c>
      <c r="G1424" s="2">
        <f t="shared" si="24"/>
        <v>390737.95362000004</v>
      </c>
      <c r="H1424" s="2">
        <f t="shared" si="27"/>
        <v>0.43000000005122274</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815842.67</v>
      </c>
      <c r="D1426" s="1">
        <f>'RAS-funkcijski'!E132</f>
        <v>1142626.1000000001</v>
      </c>
      <c r="E1426" s="1">
        <v>0</v>
      </c>
      <c r="F1426" s="1">
        <v>0</v>
      </c>
      <c r="G1426" s="2">
        <f t="shared" si="24"/>
        <v>396940.14336000005</v>
      </c>
      <c r="H1426" s="2">
        <f t="shared" si="27"/>
        <v>0.43000000005122274</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457951.82</v>
      </c>
      <c r="D1427" s="1">
        <f>'RAS-funkcijski'!E133</f>
        <v>436447.98</v>
      </c>
      <c r="E1427" s="1">
        <v>0</v>
      </c>
      <c r="F1427" s="1">
        <v>0</v>
      </c>
      <c r="G1427" s="2">
        <f t="shared" si="24"/>
        <v>171679.36362000002</v>
      </c>
      <c r="H1427" s="2">
        <f t="shared" si="27"/>
        <v>0.20000000001164153</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440563.4</v>
      </c>
      <c r="D1429" s="1">
        <f>'RAS-funkcijski'!E135</f>
        <v>438364.19</v>
      </c>
      <c r="E1429" s="1">
        <v>0</v>
      </c>
      <c r="F1429" s="1">
        <v>0</v>
      </c>
      <c r="G1429" s="2">
        <f t="shared" si="24"/>
        <v>172565.22318</v>
      </c>
      <c r="H1429" s="2">
        <f t="shared" si="27"/>
        <v>0.59000000002561137</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4628.7</v>
      </c>
      <c r="D1431" s="1">
        <f>'RAS-funkcijski'!E137</f>
        <v>1509.06</v>
      </c>
      <c r="E1431" s="1">
        <v>0</v>
      </c>
      <c r="F1431" s="1">
        <v>0</v>
      </c>
      <c r="G1431" s="2">
        <f t="shared" si="24"/>
        <v>1017.0270600000001</v>
      </c>
      <c r="H1431" s="2">
        <f t="shared" si="27"/>
        <v>0.36000000000012733</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589679.12</v>
      </c>
      <c r="D1434" s="1">
        <f>'RAS-funkcijski'!E140</f>
        <v>563114.91</v>
      </c>
      <c r="E1434" s="1">
        <v>0</v>
      </c>
      <c r="F1434" s="1">
        <v>0</v>
      </c>
      <c r="G1434" s="2">
        <f t="shared" si="24"/>
        <v>233363.61584000001</v>
      </c>
      <c r="H1434" s="2">
        <f t="shared" si="27"/>
        <v>0.2099999999627471</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56733957.090000011</v>
      </c>
      <c r="D1435" s="13">
        <f>'RAS-funkcijski'!E141</f>
        <v>54471421.460000001</v>
      </c>
      <c r="E1435" s="13">
        <v>0</v>
      </c>
      <c r="F1435" s="13">
        <v>0</v>
      </c>
      <c r="G1435" s="14">
        <f t="shared" si="24"/>
        <v>22697721.601370003</v>
      </c>
      <c r="H1435" s="14">
        <f t="shared" si="27"/>
        <v>0.55000001192092896</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3314687.27</v>
      </c>
      <c r="D1436" s="6">
        <f>'P-VRIO'!E5</f>
        <v>565588.74</v>
      </c>
      <c r="E1436" s="6">
        <v>0</v>
      </c>
      <c r="F1436" s="6">
        <v>0</v>
      </c>
      <c r="G1436" s="7">
        <f t="shared" si="24"/>
        <v>4445.8647499999997</v>
      </c>
      <c r="H1436" s="7">
        <f t="shared" si="27"/>
        <v>0.53000000002793968</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3314687.27</v>
      </c>
      <c r="D1453" s="1">
        <f>'P-VRIO'!E22</f>
        <v>565588.74</v>
      </c>
      <c r="E1453" s="1">
        <v>0</v>
      </c>
      <c r="F1453" s="1">
        <v>0</v>
      </c>
      <c r="G1453" s="2">
        <f t="shared" si="24"/>
        <v>80025.565499999997</v>
      </c>
      <c r="H1453" s="2">
        <f t="shared" si="27"/>
        <v>0.53000000002793968</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3314687.27</v>
      </c>
      <c r="D1454" s="1">
        <f>'P-VRIO'!E23</f>
        <v>435945.10000000003</v>
      </c>
      <c r="E1454" s="1">
        <v>0</v>
      </c>
      <c r="F1454" s="1">
        <v>0</v>
      </c>
      <c r="G1454" s="2">
        <f t="shared" si="24"/>
        <v>79544.97193</v>
      </c>
      <c r="H1454" s="2">
        <f t="shared" si="27"/>
        <v>0.37000000005355105</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2635000</v>
      </c>
      <c r="D1455" s="1">
        <f>'P-VRIO'!E24</f>
        <v>430795.01</v>
      </c>
      <c r="E1455" s="1">
        <v>0</v>
      </c>
      <c r="F1455" s="1">
        <v>0</v>
      </c>
      <c r="G1455" s="2">
        <f t="shared" si="24"/>
        <v>69931.800400000007</v>
      </c>
      <c r="H1455" s="2">
        <f t="shared" si="27"/>
        <v>1.0000000009313226E-2</v>
      </c>
      <c r="I1455" s="10">
        <f t="shared" ref="I1455:I1460" si="30">G1455*H1455</f>
        <v>699.31800465129072</v>
      </c>
      <c r="J1455" s="2">
        <f>IF(AND(Skriveni!C1455&lt;&gt;0,Skriveni!D1455&lt;&gt;0),1,0)</f>
        <v>1</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679687.27000000014</v>
      </c>
      <c r="D1456" s="1">
        <f>'P-VRIO'!E25</f>
        <v>5150.09</v>
      </c>
      <c r="E1456" s="1">
        <v>0</v>
      </c>
      <c r="F1456" s="1">
        <v>0</v>
      </c>
      <c r="G1456" s="2">
        <f t="shared" si="24"/>
        <v>14489.736450000004</v>
      </c>
      <c r="H1456" s="2">
        <f t="shared" si="27"/>
        <v>0.36000000013518729</v>
      </c>
      <c r="I1456" s="10">
        <f t="shared" si="30"/>
        <v>5216.3051239588294</v>
      </c>
      <c r="J1456" s="2">
        <f>IF(AND(Skriveni!C1456&lt;&gt;0,Skriveni!D1456&lt;&gt;0),1,0)</f>
        <v>1</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129643.64</v>
      </c>
      <c r="E1461" s="1">
        <v>0</v>
      </c>
      <c r="F1461" s="1">
        <v>0</v>
      </c>
      <c r="G1461" s="2">
        <f t="shared" si="24"/>
        <v>6741.4692799999993</v>
      </c>
      <c r="H1461" s="2">
        <f t="shared" si="27"/>
        <v>0.36000000000058208</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129643.64</v>
      </c>
      <c r="E1464" s="1">
        <v>0</v>
      </c>
      <c r="F1464" s="1">
        <v>0</v>
      </c>
      <c r="G1464" s="2">
        <f t="shared" si="24"/>
        <v>7519.3311200000007</v>
      </c>
      <c r="H1464" s="2">
        <f t="shared" si="27"/>
        <v>0.36000000000058208</v>
      </c>
      <c r="I1464" s="10">
        <f t="shared" si="31"/>
        <v>2706.959203204377</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100527.49</v>
      </c>
      <c r="E1469" s="1">
        <v>0</v>
      </c>
      <c r="F1469" s="1">
        <v>0</v>
      </c>
      <c r="G1469" s="2">
        <f t="shared" si="24"/>
        <v>6835.8693200000007</v>
      </c>
      <c r="H1469" s="2">
        <f t="shared" si="27"/>
        <v>0.49000000000523869</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100527.49</v>
      </c>
      <c r="E1475" s="1">
        <v>0</v>
      </c>
      <c r="F1475" s="1">
        <v>0</v>
      </c>
      <c r="G1475" s="2">
        <f t="shared" si="24"/>
        <v>8042.1992000000009</v>
      </c>
      <c r="H1475" s="2">
        <f t="shared" si="27"/>
        <v>0.49000000000523869</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100527.49</v>
      </c>
      <c r="E1476" s="1">
        <v>0</v>
      </c>
      <c r="F1476" s="1">
        <v>0</v>
      </c>
      <c r="G1476" s="2">
        <f t="shared" si="24"/>
        <v>8243.2541799999999</v>
      </c>
      <c r="H1476" s="2">
        <f t="shared" si="27"/>
        <v>0.49000000000523869</v>
      </c>
      <c r="I1476" s="10">
        <f t="shared" ref="I1476:I1479" si="33">G1476*H1476</f>
        <v>4039.1945482431838</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17848624.530000001</v>
      </c>
      <c r="D1480" s="6"/>
      <c r="E1480" s="6">
        <v>0</v>
      </c>
      <c r="F1480" s="6">
        <v>0</v>
      </c>
      <c r="G1480" s="7">
        <f t="shared" ref="G1480:G1580" si="34">B1480/1000*C1480</f>
        <v>17848.624530000001</v>
      </c>
      <c r="H1480" s="7">
        <f t="shared" ref="H1480:H1580" si="35">ABS(C1480-ROUND(C1480,0))</f>
        <v>0.4699999988079071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64584392.639999993</v>
      </c>
      <c r="D1481" s="1">
        <v>0</v>
      </c>
      <c r="E1481" s="1">
        <v>0</v>
      </c>
      <c r="F1481" s="1">
        <v>0</v>
      </c>
      <c r="G1481" s="2">
        <f t="shared" si="34"/>
        <v>129168.78527999998</v>
      </c>
      <c r="H1481" s="2">
        <f t="shared" si="35"/>
        <v>0.36000000685453415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287895.44</v>
      </c>
      <c r="D1482" s="1">
        <v>0</v>
      </c>
      <c r="E1482" s="1">
        <v>0</v>
      </c>
      <c r="F1482" s="1">
        <v>0</v>
      </c>
      <c r="G1482" s="2">
        <f t="shared" si="34"/>
        <v>863.68632000000002</v>
      </c>
      <c r="H1482" s="2">
        <f t="shared" si="35"/>
        <v>0.44000000000232831</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36728415.689999998</v>
      </c>
      <c r="D1483" s="1">
        <v>0</v>
      </c>
      <c r="E1483" s="1">
        <v>0</v>
      </c>
      <c r="F1483" s="1">
        <v>0</v>
      </c>
      <c r="G1483" s="2">
        <f t="shared" si="34"/>
        <v>146913.66276000001</v>
      </c>
      <c r="H1483" s="2">
        <f t="shared" si="35"/>
        <v>0.31000000238418579</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4188884.2</v>
      </c>
      <c r="D1484" s="1">
        <v>0</v>
      </c>
      <c r="E1484" s="1">
        <v>0</v>
      </c>
      <c r="F1484" s="1">
        <v>0</v>
      </c>
      <c r="G1484" s="2">
        <f t="shared" si="34"/>
        <v>20944.421000000002</v>
      </c>
      <c r="H1484" s="2">
        <f t="shared" si="35"/>
        <v>0.20000000018626451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12150512.779999999</v>
      </c>
      <c r="D1485" s="1">
        <v>0</v>
      </c>
      <c r="E1485" s="1">
        <v>0</v>
      </c>
      <c r="F1485" s="1">
        <v>0</v>
      </c>
      <c r="G1485" s="2">
        <f t="shared" si="34"/>
        <v>72903.076679999998</v>
      </c>
      <c r="H1485" s="2">
        <f t="shared" si="35"/>
        <v>0.22000000067055225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124612.74</v>
      </c>
      <c r="D1486" s="1">
        <v>0</v>
      </c>
      <c r="E1486" s="1">
        <v>0</v>
      </c>
      <c r="F1486" s="1">
        <v>0</v>
      </c>
      <c r="G1486" s="2">
        <f t="shared" si="34"/>
        <v>872.2891800000001</v>
      </c>
      <c r="H1486" s="2">
        <f t="shared" si="35"/>
        <v>0.25999999999476131</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592522.11</v>
      </c>
      <c r="D1487" s="1">
        <v>0</v>
      </c>
      <c r="E1487" s="1">
        <v>0</v>
      </c>
      <c r="F1487" s="1">
        <v>0</v>
      </c>
      <c r="G1487" s="2">
        <f t="shared" si="34"/>
        <v>4740.17688</v>
      </c>
      <c r="H1487" s="2">
        <f t="shared" si="35"/>
        <v>0.10999999998603016</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668830.52</v>
      </c>
      <c r="D1489" s="1">
        <v>0</v>
      </c>
      <c r="E1489" s="1">
        <v>0</v>
      </c>
      <c r="F1489" s="1">
        <v>0</v>
      </c>
      <c r="G1489" s="2">
        <f t="shared" si="34"/>
        <v>6688.3052000000007</v>
      </c>
      <c r="H1489" s="2">
        <f t="shared" si="35"/>
        <v>0.47999999998137355</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7290933.2400000002</v>
      </c>
      <c r="D1490" s="1">
        <v>0</v>
      </c>
      <c r="E1490" s="1">
        <v>0</v>
      </c>
      <c r="F1490" s="1">
        <v>0</v>
      </c>
      <c r="G1490" s="2">
        <f t="shared" si="34"/>
        <v>80200.265639999998</v>
      </c>
      <c r="H1490" s="2">
        <f t="shared" si="35"/>
        <v>0.24000000022351742</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11712120.099999998</v>
      </c>
      <c r="D1491" s="1">
        <v>0</v>
      </c>
      <c r="E1491" s="1">
        <v>0</v>
      </c>
      <c r="F1491" s="1">
        <v>0</v>
      </c>
      <c r="G1491" s="2">
        <f t="shared" si="34"/>
        <v>140545.44119999997</v>
      </c>
      <c r="H1491" s="2">
        <f t="shared" si="35"/>
        <v>9.9999997764825821E-2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17991531.759999998</v>
      </c>
      <c r="D1492" s="1">
        <v>0</v>
      </c>
      <c r="E1492" s="1">
        <v>0</v>
      </c>
      <c r="F1492" s="1">
        <v>0</v>
      </c>
      <c r="G1492" s="2">
        <f t="shared" si="34"/>
        <v>233889.91287999996</v>
      </c>
      <c r="H1492" s="2">
        <f t="shared" si="35"/>
        <v>0.24000000208616257</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9576549.75</v>
      </c>
      <c r="D1493" s="1">
        <v>0</v>
      </c>
      <c r="E1493" s="1">
        <v>0</v>
      </c>
      <c r="F1493" s="1">
        <v>0</v>
      </c>
      <c r="G1493" s="2">
        <f t="shared" si="34"/>
        <v>134071.69649999999</v>
      </c>
      <c r="H1493" s="2">
        <f t="shared" si="35"/>
        <v>0.25</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405139.26</v>
      </c>
      <c r="D1494" s="1">
        <v>0</v>
      </c>
      <c r="E1494" s="1">
        <v>0</v>
      </c>
      <c r="F1494" s="1">
        <v>0</v>
      </c>
      <c r="G1494" s="2">
        <f t="shared" si="34"/>
        <v>6077.0888999999997</v>
      </c>
      <c r="H1494" s="2">
        <f t="shared" si="35"/>
        <v>0.26000000000931323</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9171410.4900000002</v>
      </c>
      <c r="D1497" s="1">
        <v>0</v>
      </c>
      <c r="E1497" s="1">
        <v>0</v>
      </c>
      <c r="F1497" s="1">
        <v>0</v>
      </c>
      <c r="G1497" s="2">
        <f t="shared" si="34"/>
        <v>165085.38881999999</v>
      </c>
      <c r="H1497" s="2">
        <f t="shared" si="35"/>
        <v>0.49000000022351742</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63014548.390000001</v>
      </c>
      <c r="D1499" s="1">
        <v>0</v>
      </c>
      <c r="E1499" s="1">
        <v>0</v>
      </c>
      <c r="F1499" s="1">
        <v>0</v>
      </c>
      <c r="G1499" s="2">
        <f t="shared" si="34"/>
        <v>1260290.9678</v>
      </c>
      <c r="H1499" s="2">
        <f t="shared" si="35"/>
        <v>0.39000000059604645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173961.32</v>
      </c>
      <c r="D1500" s="1">
        <v>0</v>
      </c>
      <c r="E1500" s="1">
        <v>0</v>
      </c>
      <c r="F1500" s="1">
        <v>0</v>
      </c>
      <c r="G1500" s="2">
        <f t="shared" si="34"/>
        <v>3653.1877200000004</v>
      </c>
      <c r="H1500" s="2">
        <f t="shared" si="35"/>
        <v>0.32000000000698492</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38217521.399999999</v>
      </c>
      <c r="D1501" s="1">
        <v>0</v>
      </c>
      <c r="E1501" s="1">
        <v>0</v>
      </c>
      <c r="F1501" s="1">
        <v>0</v>
      </c>
      <c r="G1501" s="2">
        <f t="shared" si="34"/>
        <v>840785.47079999989</v>
      </c>
      <c r="H1501" s="2">
        <f t="shared" si="35"/>
        <v>0.39999999850988388</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4164723.1499999994</v>
      </c>
      <c r="D1502" s="1">
        <v>0</v>
      </c>
      <c r="E1502" s="1">
        <v>0</v>
      </c>
      <c r="F1502" s="1">
        <v>0</v>
      </c>
      <c r="G1502" s="2">
        <f t="shared" si="34"/>
        <v>95788.63244999999</v>
      </c>
      <c r="H1502" s="2">
        <f t="shared" si="35"/>
        <v>0.14999999944120646</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13263979.26</v>
      </c>
      <c r="D1503" s="1">
        <v>0</v>
      </c>
      <c r="E1503" s="1">
        <v>0</v>
      </c>
      <c r="F1503" s="1">
        <v>0</v>
      </c>
      <c r="G1503" s="2">
        <f t="shared" si="34"/>
        <v>318335.50224</v>
      </c>
      <c r="H1503" s="2">
        <f t="shared" si="35"/>
        <v>0.25999999977648258</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124781.19</v>
      </c>
      <c r="D1504" s="1">
        <v>0</v>
      </c>
      <c r="E1504" s="1">
        <v>0</v>
      </c>
      <c r="F1504" s="1">
        <v>0</v>
      </c>
      <c r="G1504" s="2">
        <f t="shared" si="34"/>
        <v>3119.5297500000001</v>
      </c>
      <c r="H1504" s="2">
        <f t="shared" si="35"/>
        <v>0.19000000000232831</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732666.08</v>
      </c>
      <c r="D1505" s="1">
        <v>0</v>
      </c>
      <c r="E1505" s="1">
        <v>0</v>
      </c>
      <c r="F1505" s="1">
        <v>0</v>
      </c>
      <c r="G1505" s="2">
        <f t="shared" si="34"/>
        <v>19049.318079999997</v>
      </c>
      <c r="H1505" s="2">
        <f t="shared" si="35"/>
        <v>7.9999999958090484E-2</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671779.26</v>
      </c>
      <c r="D1507" s="1">
        <v>0</v>
      </c>
      <c r="E1507" s="1">
        <v>0</v>
      </c>
      <c r="F1507" s="1">
        <v>0</v>
      </c>
      <c r="G1507" s="2">
        <f t="shared" si="34"/>
        <v>18809.81928</v>
      </c>
      <c r="H1507" s="2">
        <f t="shared" si="35"/>
        <v>0.26000000000931323</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7475657.8799999999</v>
      </c>
      <c r="D1508" s="1">
        <v>0</v>
      </c>
      <c r="E1508" s="1">
        <v>0</v>
      </c>
      <c r="F1508" s="1">
        <v>0</v>
      </c>
      <c r="G1508" s="2">
        <f t="shared" si="34"/>
        <v>216794.07852000001</v>
      </c>
      <c r="H1508" s="2">
        <f t="shared" si="35"/>
        <v>0.12000000011175871</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11783934.579999998</v>
      </c>
      <c r="D1509" s="1">
        <v>0</v>
      </c>
      <c r="E1509" s="1">
        <v>0</v>
      </c>
      <c r="F1509" s="1">
        <v>0</v>
      </c>
      <c r="G1509" s="2">
        <f t="shared" si="34"/>
        <v>353518.03739999991</v>
      </c>
      <c r="H1509" s="2">
        <f t="shared" si="35"/>
        <v>0.42000000178813934</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19869814.25</v>
      </c>
      <c r="D1510" s="1">
        <v>0</v>
      </c>
      <c r="E1510" s="1">
        <v>0</v>
      </c>
      <c r="F1510" s="1">
        <v>0</v>
      </c>
      <c r="G1510" s="2">
        <f t="shared" si="34"/>
        <v>615964.24175000004</v>
      </c>
      <c r="H1510" s="2">
        <f t="shared" si="35"/>
        <v>0.25</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4753251.42</v>
      </c>
      <c r="D1511" s="1">
        <v>0</v>
      </c>
      <c r="E1511" s="1">
        <v>0</v>
      </c>
      <c r="F1511" s="1">
        <v>0</v>
      </c>
      <c r="G1511" s="2">
        <f t="shared" si="34"/>
        <v>152104.04543999999</v>
      </c>
      <c r="H1511" s="2">
        <f t="shared" si="35"/>
        <v>0.41999999992549419</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405139.26</v>
      </c>
      <c r="D1512" s="1">
        <v>0</v>
      </c>
      <c r="E1512" s="1">
        <v>0</v>
      </c>
      <c r="F1512" s="1">
        <v>0</v>
      </c>
      <c r="G1512" s="2">
        <f t="shared" si="34"/>
        <v>13369.595580000001</v>
      </c>
      <c r="H1512" s="2">
        <f t="shared" si="35"/>
        <v>0.26000000000931323</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4348112.16</v>
      </c>
      <c r="D1515" s="1">
        <v>0</v>
      </c>
      <c r="E1515" s="1">
        <v>0</v>
      </c>
      <c r="F1515" s="1">
        <v>0</v>
      </c>
      <c r="G1515" s="2">
        <f t="shared" si="34"/>
        <v>156532.03776000001</v>
      </c>
      <c r="H1515" s="2">
        <f t="shared" si="35"/>
        <v>0.16000000014901161</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19418468.779999986</v>
      </c>
      <c r="D1517" s="1">
        <v>0</v>
      </c>
      <c r="E1517" s="1">
        <v>0</v>
      </c>
      <c r="F1517" s="1">
        <v>0</v>
      </c>
      <c r="G1517" s="2">
        <f t="shared" si="34"/>
        <v>737901.81363999948</v>
      </c>
      <c r="H1517" s="2">
        <f t="shared" si="35"/>
        <v>0.2200000137090683</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1816092.19</v>
      </c>
      <c r="D1518" s="1">
        <v>0</v>
      </c>
      <c r="E1518" s="1">
        <v>0</v>
      </c>
      <c r="F1518" s="1">
        <v>0</v>
      </c>
      <c r="G1518" s="2">
        <f t="shared" si="34"/>
        <v>70827.595409999994</v>
      </c>
      <c r="H1518" s="2">
        <f t="shared" si="35"/>
        <v>0.18999999994412065</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1451530.5</v>
      </c>
      <c r="D1524" s="1">
        <v>0</v>
      </c>
      <c r="E1524" s="1">
        <v>0</v>
      </c>
      <c r="F1524" s="1">
        <v>0</v>
      </c>
      <c r="G1524" s="2">
        <f t="shared" si="34"/>
        <v>65318.872499999998</v>
      </c>
      <c r="H1524" s="2">
        <f t="shared" si="35"/>
        <v>0.5</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950130.32000000007</v>
      </c>
      <c r="D1530" s="1">
        <v>0</v>
      </c>
      <c r="E1530" s="1">
        <v>0</v>
      </c>
      <c r="F1530" s="1">
        <v>0</v>
      </c>
      <c r="G1530" s="2">
        <f t="shared" si="34"/>
        <v>48456.64632</v>
      </c>
      <c r="H1530" s="2">
        <f t="shared" si="35"/>
        <v>0.32000000006519258</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646107.11</v>
      </c>
      <c r="D1531" s="1">
        <v>0</v>
      </c>
      <c r="E1531" s="1">
        <v>0</v>
      </c>
      <c r="F1531" s="1">
        <v>0</v>
      </c>
      <c r="G1531" s="2">
        <f t="shared" si="34"/>
        <v>33597.56972</v>
      </c>
      <c r="H1531" s="2">
        <f t="shared" si="35"/>
        <v>0.10999999998603016</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200175.55000000005</v>
      </c>
      <c r="D1532" s="1">
        <v>0</v>
      </c>
      <c r="E1532" s="1">
        <v>0</v>
      </c>
      <c r="F1532" s="1">
        <v>0</v>
      </c>
      <c r="G1532" s="2">
        <f t="shared" si="34"/>
        <v>10609.304150000002</v>
      </c>
      <c r="H1532" s="2">
        <f t="shared" si="35"/>
        <v>0.44999999995343387</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101454.15</v>
      </c>
      <c r="D1533" s="1">
        <v>0</v>
      </c>
      <c r="E1533" s="1">
        <v>0</v>
      </c>
      <c r="F1533" s="1">
        <v>0</v>
      </c>
      <c r="G1533" s="2">
        <f t="shared" si="34"/>
        <v>5478.5240999999996</v>
      </c>
      <c r="H1533" s="2">
        <f t="shared" si="35"/>
        <v>0.14999999999417923</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2393.5100000000002</v>
      </c>
      <c r="D1534" s="1">
        <v>0</v>
      </c>
      <c r="E1534" s="1">
        <v>0</v>
      </c>
      <c r="F1534" s="1">
        <v>0</v>
      </c>
      <c r="G1534" s="2">
        <f t="shared" si="34"/>
        <v>131.64305000000002</v>
      </c>
      <c r="H1534" s="2">
        <f t="shared" si="35"/>
        <v>0.48999999999978172</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46.46</v>
      </c>
      <c r="D1535" s="1">
        <v>0</v>
      </c>
      <c r="E1535" s="1">
        <v>0</v>
      </c>
      <c r="F1535" s="1">
        <v>0</v>
      </c>
      <c r="G1535" s="2">
        <f t="shared" si="34"/>
        <v>2.6017600000000001</v>
      </c>
      <c r="H1535" s="2">
        <f t="shared" si="35"/>
        <v>0.46000000000000085</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6.64</v>
      </c>
      <c r="D1536" s="1">
        <v>0</v>
      </c>
      <c r="E1536" s="1">
        <v>0</v>
      </c>
      <c r="F1536" s="1">
        <v>0</v>
      </c>
      <c r="G1536" s="2">
        <f t="shared" si="34"/>
        <v>0.37847999999999998</v>
      </c>
      <c r="H1536" s="2">
        <f t="shared" si="35"/>
        <v>0.36000000000000032</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39.82</v>
      </c>
      <c r="D1537" s="1">
        <v>0</v>
      </c>
      <c r="E1537" s="1">
        <v>0</v>
      </c>
      <c r="F1537" s="1">
        <v>0</v>
      </c>
      <c r="G1537" s="2">
        <f t="shared" si="34"/>
        <v>2.3095600000000003</v>
      </c>
      <c r="H1537" s="2">
        <f t="shared" si="35"/>
        <v>0.17999999999999972</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5611.3</v>
      </c>
      <c r="D1550" s="1">
        <v>0</v>
      </c>
      <c r="E1550" s="1">
        <v>0</v>
      </c>
      <c r="F1550" s="1">
        <v>0</v>
      </c>
      <c r="G1550" s="2">
        <f t="shared" si="34"/>
        <v>398.40229999999997</v>
      </c>
      <c r="H1550" s="2">
        <f t="shared" si="35"/>
        <v>0.3000000000001819</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5546.13</v>
      </c>
      <c r="D1551" s="1">
        <v>0</v>
      </c>
      <c r="E1551" s="1">
        <v>0</v>
      </c>
      <c r="F1551" s="1">
        <v>0</v>
      </c>
      <c r="G1551" s="2">
        <f t="shared" si="34"/>
        <v>399.32135999999997</v>
      </c>
      <c r="H1551" s="2">
        <f t="shared" si="35"/>
        <v>0.13000000000010914</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65.17</v>
      </c>
      <c r="D1552" s="1">
        <v>0</v>
      </c>
      <c r="E1552" s="1">
        <v>0</v>
      </c>
      <c r="F1552" s="1">
        <v>0</v>
      </c>
      <c r="G1552" s="2">
        <f t="shared" si="34"/>
        <v>4.7574100000000001</v>
      </c>
      <c r="H1552" s="2">
        <f t="shared" si="35"/>
        <v>0.17000000000000171</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109760.38</v>
      </c>
      <c r="D1555" s="1">
        <v>0</v>
      </c>
      <c r="E1555" s="1">
        <v>0</v>
      </c>
      <c r="F1555" s="1">
        <v>0</v>
      </c>
      <c r="G1555" s="2">
        <f t="shared" si="34"/>
        <v>8341.7888800000001</v>
      </c>
      <c r="H1555" s="2">
        <f t="shared" si="35"/>
        <v>0.38000000000465661</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23652</v>
      </c>
      <c r="D1556" s="1">
        <v>0</v>
      </c>
      <c r="E1556" s="1">
        <v>0</v>
      </c>
      <c r="F1556" s="1">
        <v>0</v>
      </c>
      <c r="G1556" s="2">
        <f t="shared" si="34"/>
        <v>1821.204</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56942.7</v>
      </c>
      <c r="D1558" s="1">
        <v>0</v>
      </c>
      <c r="E1558" s="1">
        <v>0</v>
      </c>
      <c r="F1558" s="1">
        <v>0</v>
      </c>
      <c r="G1558" s="2">
        <f t="shared" si="34"/>
        <v>4498.4732999999997</v>
      </c>
      <c r="H1558" s="2">
        <f t="shared" si="35"/>
        <v>0.30000000000291038</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29165.68</v>
      </c>
      <c r="D1559" s="1">
        <v>0</v>
      </c>
      <c r="E1559" s="1">
        <v>0</v>
      </c>
      <c r="F1559" s="1">
        <v>0</v>
      </c>
      <c r="G1559" s="2">
        <f t="shared" si="34"/>
        <v>2333.2544000000003</v>
      </c>
      <c r="H1559" s="2">
        <f t="shared" si="35"/>
        <v>0.31999999999970896</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385982.04000000004</v>
      </c>
      <c r="D1560" s="1">
        <v>0</v>
      </c>
      <c r="E1560" s="1">
        <v>0</v>
      </c>
      <c r="F1560" s="1">
        <v>0</v>
      </c>
      <c r="G1560" s="2">
        <f t="shared" si="34"/>
        <v>31264.545240000003</v>
      </c>
      <c r="H1560" s="2">
        <f t="shared" si="35"/>
        <v>4.0000000037252903E-2</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377158.39</v>
      </c>
      <c r="D1561" s="1">
        <v>0</v>
      </c>
      <c r="E1561" s="1">
        <v>0</v>
      </c>
      <c r="F1561" s="1">
        <v>0</v>
      </c>
      <c r="G1561" s="2">
        <f t="shared" si="34"/>
        <v>30926.987980000002</v>
      </c>
      <c r="H1561" s="2">
        <f t="shared" si="35"/>
        <v>0.39000000001396984</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301.99999999999909</v>
      </c>
      <c r="D1562" s="1">
        <v>0</v>
      </c>
      <c r="E1562" s="1">
        <v>0</v>
      </c>
      <c r="F1562" s="1">
        <v>0</v>
      </c>
      <c r="G1562" s="2">
        <f t="shared" si="34"/>
        <v>25.065999999999924</v>
      </c>
      <c r="H1562" s="2">
        <f t="shared" si="35"/>
        <v>9.0949470177292824E-13</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6569.07</v>
      </c>
      <c r="D1563" s="1">
        <v>0</v>
      </c>
      <c r="E1563" s="1">
        <v>0</v>
      </c>
      <c r="F1563" s="1">
        <v>0</v>
      </c>
      <c r="G1563" s="2">
        <f t="shared" si="34"/>
        <v>551.80187999999998</v>
      </c>
      <c r="H1563" s="2">
        <f t="shared" si="35"/>
        <v>6.9999999999708962E-2</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1952.5800000000024</v>
      </c>
      <c r="D1564" s="1">
        <v>0</v>
      </c>
      <c r="E1564" s="1">
        <v>0</v>
      </c>
      <c r="F1564" s="1">
        <v>0</v>
      </c>
      <c r="G1564" s="2">
        <f t="shared" si="34"/>
        <v>165.96930000000023</v>
      </c>
      <c r="H1564" s="2">
        <f t="shared" si="35"/>
        <v>0.41999999999757165</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364561.69</v>
      </c>
      <c r="D1565" s="1">
        <v>0</v>
      </c>
      <c r="E1565" s="1">
        <v>0</v>
      </c>
      <c r="F1565" s="1">
        <v>0</v>
      </c>
      <c r="G1565" s="2">
        <f t="shared" si="34"/>
        <v>31352.305339999999</v>
      </c>
      <c r="H1565" s="2">
        <f t="shared" si="35"/>
        <v>0.30999999999767169</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185002.34</v>
      </c>
      <c r="D1566" s="1">
        <v>0</v>
      </c>
      <c r="E1566" s="1">
        <v>0</v>
      </c>
      <c r="F1566" s="1">
        <v>0</v>
      </c>
      <c r="G1566" s="2">
        <f t="shared" si="34"/>
        <v>16095.203579999999</v>
      </c>
      <c r="H1566" s="2">
        <f t="shared" si="35"/>
        <v>0.33999999999650754</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46370.789999999994</v>
      </c>
      <c r="D1567" s="1">
        <v>0</v>
      </c>
      <c r="E1567" s="1">
        <v>0</v>
      </c>
      <c r="F1567" s="1">
        <v>0</v>
      </c>
      <c r="G1567" s="2">
        <f t="shared" si="34"/>
        <v>4080.629519999999</v>
      </c>
      <c r="H1567" s="2">
        <f t="shared" si="35"/>
        <v>0.21000000000640284</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36582.550000000003</v>
      </c>
      <c r="D1568" s="1">
        <v>0</v>
      </c>
      <c r="E1568" s="1">
        <v>0</v>
      </c>
      <c r="F1568" s="1">
        <v>0</v>
      </c>
      <c r="G1568" s="2">
        <f t="shared" si="34"/>
        <v>3255.8469500000001</v>
      </c>
      <c r="H1568" s="2">
        <f t="shared" si="35"/>
        <v>0.44999999999708962</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96606.01</v>
      </c>
      <c r="D1569" s="1">
        <v>0</v>
      </c>
      <c r="E1569" s="1">
        <v>0</v>
      </c>
      <c r="F1569" s="1">
        <v>0</v>
      </c>
      <c r="G1569" s="2">
        <f t="shared" si="34"/>
        <v>8694.5409</v>
      </c>
      <c r="H1569" s="2">
        <f t="shared" si="35"/>
        <v>9.9999999947613105E-3</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17602376.59</v>
      </c>
      <c r="D1576" s="1">
        <v>0</v>
      </c>
      <c r="E1576" s="1">
        <v>0</v>
      </c>
      <c r="F1576" s="1">
        <v>0</v>
      </c>
      <c r="G1576" s="2">
        <f t="shared" si="34"/>
        <v>1707430.52923</v>
      </c>
      <c r="H1576" s="2">
        <f t="shared" si="35"/>
        <v>0.41000000014901161</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144546.07</v>
      </c>
      <c r="D1577" s="1">
        <v>0</v>
      </c>
      <c r="E1577" s="1">
        <v>0</v>
      </c>
      <c r="F1577" s="1">
        <v>0</v>
      </c>
      <c r="G1577" s="2">
        <f t="shared" si="34"/>
        <v>14165.514860000001</v>
      </c>
      <c r="H1577" s="2">
        <f t="shared" si="35"/>
        <v>7.0000000006984919E-2</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2464078.3099999991</v>
      </c>
      <c r="D1578" s="1">
        <v>0</v>
      </c>
      <c r="E1578" s="1">
        <v>0</v>
      </c>
      <c r="F1578" s="1">
        <v>0</v>
      </c>
      <c r="G1578" s="2">
        <f t="shared" si="34"/>
        <v>243943.75268999994</v>
      </c>
      <c r="H1578" s="2">
        <f t="shared" si="35"/>
        <v>0.30999999912455678</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979440.27000000014</v>
      </c>
      <c r="D1579" s="1">
        <v>0</v>
      </c>
      <c r="E1579" s="1">
        <v>0</v>
      </c>
      <c r="F1579" s="1">
        <v>0</v>
      </c>
      <c r="G1579" s="2">
        <f t="shared" si="34"/>
        <v>97944.027000000016</v>
      </c>
      <c r="H1579" s="2">
        <f t="shared" si="35"/>
        <v>0.27000000013504177</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14014311.939999999</v>
      </c>
      <c r="D1580" s="13">
        <v>0</v>
      </c>
      <c r="E1580" s="13">
        <v>0</v>
      </c>
      <c r="F1580" s="13">
        <v>0</v>
      </c>
      <c r="G1580" s="14">
        <f t="shared" si="34"/>
        <v>1415445.5059400001</v>
      </c>
      <c r="H1580" s="14">
        <f t="shared" si="35"/>
        <v>6.0000000521540642E-2</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4" t="s">
        <v>3319</v>
      </c>
      <c r="B1" s="384"/>
      <c r="C1" s="384"/>
    </row>
    <row r="2" spans="1:17" ht="33" customHeight="1" x14ac:dyDescent="0.2">
      <c r="A2" s="385" t="s">
        <v>3320</v>
      </c>
      <c r="B2" s="386"/>
      <c r="C2" s="378"/>
      <c r="D2" s="4"/>
      <c r="E2" s="4"/>
      <c r="F2" s="4"/>
      <c r="G2" s="4"/>
      <c r="H2" s="4"/>
      <c r="I2" s="4"/>
      <c r="J2" s="4"/>
      <c r="K2" s="4"/>
      <c r="L2" s="4"/>
      <c r="M2" s="4"/>
      <c r="N2" s="4"/>
      <c r="O2" s="4"/>
      <c r="P2" s="4"/>
      <c r="Q2" s="4"/>
    </row>
    <row r="3" spans="1:17" ht="18.75" customHeight="1" x14ac:dyDescent="0.2">
      <c r="A3" s="304" t="s">
        <v>3321</v>
      </c>
      <c r="B3" s="387" t="s">
        <v>3322</v>
      </c>
      <c r="C3" s="378"/>
      <c r="D3" s="4"/>
      <c r="E3" s="4"/>
      <c r="F3" s="4"/>
      <c r="G3" s="4"/>
      <c r="H3" s="4"/>
      <c r="I3" s="4"/>
      <c r="J3" s="4"/>
      <c r="K3" s="4"/>
      <c r="L3" s="4"/>
      <c r="M3" s="4"/>
      <c r="N3" s="4"/>
      <c r="O3" s="4"/>
      <c r="P3" s="4"/>
      <c r="Q3" s="4"/>
    </row>
    <row r="4" spans="1:17" ht="37.5" hidden="1" customHeight="1" x14ac:dyDescent="0.2">
      <c r="A4" s="305" t="s">
        <v>3323</v>
      </c>
      <c r="B4" s="377" t="s">
        <v>3324</v>
      </c>
      <c r="C4" s="378"/>
      <c r="D4" s="4"/>
      <c r="E4" s="4"/>
      <c r="F4" s="4"/>
      <c r="G4" s="4"/>
      <c r="H4" s="4"/>
      <c r="I4" s="4"/>
      <c r="J4" s="4"/>
      <c r="K4" s="4"/>
      <c r="L4" s="4"/>
      <c r="M4" s="4"/>
      <c r="N4" s="4"/>
      <c r="O4" s="4"/>
      <c r="P4" s="4"/>
      <c r="Q4" s="4"/>
    </row>
    <row r="5" spans="1:17" ht="48" hidden="1" customHeight="1" x14ac:dyDescent="0.2">
      <c r="A5" s="305" t="s">
        <v>3323</v>
      </c>
      <c r="B5" s="377" t="s">
        <v>3325</v>
      </c>
      <c r="C5" s="378"/>
      <c r="D5" s="4"/>
      <c r="E5" s="4"/>
      <c r="F5" s="4"/>
      <c r="G5" s="4"/>
      <c r="H5" s="4"/>
      <c r="I5" s="4"/>
      <c r="J5" s="4"/>
      <c r="K5" s="4"/>
      <c r="L5" s="4"/>
      <c r="M5" s="4"/>
      <c r="N5" s="4"/>
      <c r="O5" s="4"/>
      <c r="P5" s="4"/>
      <c r="Q5" s="4"/>
    </row>
    <row r="6" spans="1:17" ht="59.25" hidden="1" customHeight="1" x14ac:dyDescent="0.2">
      <c r="A6" s="305" t="s">
        <v>3323</v>
      </c>
      <c r="B6" s="377" t="s">
        <v>3326</v>
      </c>
      <c r="C6" s="378"/>
      <c r="D6" s="4"/>
      <c r="E6" s="4"/>
      <c r="F6" s="4"/>
      <c r="G6" s="4"/>
      <c r="H6" s="4"/>
      <c r="I6" s="4"/>
      <c r="J6" s="4"/>
      <c r="K6" s="4"/>
      <c r="L6" s="4"/>
      <c r="M6" s="4"/>
      <c r="N6" s="4"/>
      <c r="O6" s="4"/>
      <c r="P6" s="4"/>
      <c r="Q6" s="4"/>
    </row>
    <row r="7" spans="1:17" ht="48" hidden="1" customHeight="1" x14ac:dyDescent="0.2">
      <c r="A7" s="305" t="s">
        <v>3327</v>
      </c>
      <c r="B7" s="377" t="s">
        <v>3328</v>
      </c>
      <c r="C7" s="378"/>
      <c r="D7" s="4"/>
      <c r="E7" s="4"/>
      <c r="F7" s="4"/>
      <c r="G7" s="4"/>
      <c r="H7" s="4"/>
      <c r="I7" s="4"/>
      <c r="J7" s="4"/>
      <c r="K7" s="4"/>
      <c r="L7" s="4"/>
      <c r="M7" s="4"/>
      <c r="N7" s="4"/>
      <c r="O7" s="4"/>
      <c r="P7" s="4"/>
      <c r="Q7" s="4"/>
    </row>
    <row r="8" spans="1:17" ht="41.25" hidden="1" customHeight="1" x14ac:dyDescent="0.2">
      <c r="A8" s="305" t="s">
        <v>3329</v>
      </c>
      <c r="B8" s="377" t="s">
        <v>3330</v>
      </c>
      <c r="C8" s="378"/>
      <c r="D8" s="4"/>
      <c r="E8" s="4"/>
      <c r="F8" s="4"/>
      <c r="G8" s="4"/>
      <c r="H8" s="4"/>
      <c r="I8" s="4"/>
      <c r="J8" s="4"/>
      <c r="K8" s="4"/>
      <c r="L8" s="4"/>
      <c r="M8" s="4"/>
      <c r="N8" s="4"/>
      <c r="O8" s="4"/>
      <c r="P8" s="4"/>
      <c r="Q8" s="4"/>
    </row>
    <row r="9" spans="1:17" ht="59.25" hidden="1" customHeight="1" x14ac:dyDescent="0.2">
      <c r="A9" s="305" t="s">
        <v>3331</v>
      </c>
      <c r="B9" s="377" t="s">
        <v>3332</v>
      </c>
      <c r="C9" s="378"/>
      <c r="D9" s="4"/>
      <c r="E9" s="4"/>
      <c r="F9" s="4"/>
      <c r="G9" s="4"/>
      <c r="H9" s="4"/>
      <c r="I9" s="4"/>
      <c r="J9" s="4"/>
      <c r="K9" s="4"/>
      <c r="L9" s="4"/>
      <c r="M9" s="4"/>
      <c r="N9" s="4"/>
      <c r="O9" s="4"/>
      <c r="P9" s="4"/>
      <c r="Q9" s="4"/>
    </row>
    <row r="10" spans="1:17" ht="61.5" hidden="1" customHeight="1" x14ac:dyDescent="0.2">
      <c r="A10" s="305" t="s">
        <v>3331</v>
      </c>
      <c r="B10" s="377" t="s">
        <v>3333</v>
      </c>
      <c r="C10" s="378"/>
      <c r="D10" s="4"/>
      <c r="E10" s="4"/>
      <c r="F10" s="4"/>
      <c r="G10" s="4"/>
      <c r="H10" s="4"/>
      <c r="I10" s="4"/>
      <c r="J10" s="4"/>
      <c r="K10" s="4"/>
      <c r="L10" s="4"/>
      <c r="M10" s="4"/>
      <c r="N10" s="4"/>
      <c r="O10" s="4"/>
      <c r="P10" s="4"/>
      <c r="Q10" s="4"/>
    </row>
    <row r="11" spans="1:17" ht="43.5" hidden="1" customHeight="1" x14ac:dyDescent="0.2">
      <c r="A11" s="305" t="s">
        <v>3331</v>
      </c>
      <c r="B11" s="377" t="s">
        <v>3334</v>
      </c>
      <c r="C11" s="378"/>
      <c r="D11" s="4"/>
      <c r="E11" s="4"/>
      <c r="F11" s="4"/>
      <c r="G11" s="4"/>
      <c r="H11" s="4"/>
      <c r="I11" s="4"/>
      <c r="J11" s="4"/>
      <c r="K11" s="4"/>
      <c r="L11" s="4"/>
      <c r="M11" s="4"/>
      <c r="N11" s="4"/>
      <c r="O11" s="4"/>
      <c r="P11" s="4"/>
      <c r="Q11" s="4"/>
    </row>
    <row r="12" spans="1:17" ht="27.75" hidden="1" customHeight="1" x14ac:dyDescent="0.2">
      <c r="A12" s="305" t="s">
        <v>3335</v>
      </c>
      <c r="B12" s="377" t="s">
        <v>3336</v>
      </c>
      <c r="C12" s="378"/>
      <c r="D12" s="4"/>
      <c r="E12" s="4"/>
      <c r="F12" s="4"/>
      <c r="G12" s="4"/>
      <c r="H12" s="4"/>
      <c r="I12" s="4"/>
      <c r="J12" s="4"/>
      <c r="K12" s="4"/>
      <c r="L12" s="4"/>
      <c r="M12" s="4"/>
      <c r="N12" s="4"/>
      <c r="O12" s="4"/>
      <c r="P12" s="4"/>
      <c r="Q12" s="4"/>
    </row>
    <row r="13" spans="1:17" ht="27.75" hidden="1" customHeight="1" x14ac:dyDescent="0.2">
      <c r="A13" s="305" t="s">
        <v>3337</v>
      </c>
      <c r="B13" s="377" t="s">
        <v>3338</v>
      </c>
      <c r="C13" s="378"/>
      <c r="D13" s="4"/>
      <c r="E13" s="4"/>
      <c r="F13" s="4"/>
      <c r="G13" s="4"/>
      <c r="H13" s="4"/>
      <c r="I13" s="4"/>
      <c r="J13" s="4"/>
      <c r="K13" s="4"/>
      <c r="L13" s="4"/>
      <c r="M13" s="4"/>
      <c r="N13" s="4"/>
      <c r="O13" s="4"/>
      <c r="P13" s="4"/>
      <c r="Q13" s="4"/>
    </row>
    <row r="14" spans="1:17" ht="45.75" hidden="1" customHeight="1" x14ac:dyDescent="0.2">
      <c r="A14" s="305" t="s">
        <v>3339</v>
      </c>
      <c r="B14" s="377" t="s">
        <v>3340</v>
      </c>
      <c r="C14" s="378"/>
      <c r="D14" s="4"/>
      <c r="E14" s="4"/>
      <c r="F14" s="4"/>
      <c r="G14" s="4"/>
      <c r="H14" s="4"/>
      <c r="I14" s="4"/>
      <c r="J14" s="4"/>
      <c r="K14" s="4"/>
      <c r="L14" s="4"/>
      <c r="M14" s="4"/>
      <c r="N14" s="4"/>
      <c r="O14" s="4"/>
      <c r="P14" s="4"/>
      <c r="Q14" s="4"/>
    </row>
    <row r="15" spans="1:17" ht="45.75" hidden="1" customHeight="1" x14ac:dyDescent="0.2">
      <c r="A15" s="305" t="s">
        <v>3341</v>
      </c>
      <c r="B15" s="377" t="s">
        <v>3342</v>
      </c>
      <c r="C15" s="378"/>
      <c r="D15" s="4"/>
      <c r="E15" s="4"/>
      <c r="F15" s="4"/>
      <c r="G15" s="4"/>
      <c r="H15" s="4"/>
      <c r="I15" s="4"/>
      <c r="J15" s="4"/>
      <c r="K15" s="4"/>
      <c r="L15" s="4"/>
      <c r="M15" s="4"/>
      <c r="N15" s="4"/>
      <c r="O15" s="4"/>
      <c r="P15" s="4"/>
      <c r="Q15" s="4"/>
    </row>
    <row r="16" spans="1:17" ht="51" hidden="1" customHeight="1" x14ac:dyDescent="0.2">
      <c r="A16" s="305" t="s">
        <v>3343</v>
      </c>
      <c r="B16" s="377" t="s">
        <v>3344</v>
      </c>
      <c r="C16" s="378"/>
      <c r="D16" s="4"/>
      <c r="E16" s="4"/>
      <c r="F16" s="4"/>
      <c r="G16" s="4"/>
      <c r="H16" s="4"/>
      <c r="I16" s="4"/>
      <c r="J16" s="4"/>
      <c r="K16" s="4"/>
      <c r="L16" s="4"/>
      <c r="M16" s="4"/>
      <c r="N16" s="4"/>
      <c r="O16" s="4"/>
      <c r="P16" s="4"/>
      <c r="Q16" s="4"/>
    </row>
    <row r="17" spans="1:17" ht="27.75" hidden="1" customHeight="1" x14ac:dyDescent="0.2">
      <c r="A17" s="305" t="s">
        <v>3345</v>
      </c>
      <c r="B17" s="377" t="s">
        <v>3346</v>
      </c>
      <c r="C17" s="378"/>
      <c r="D17" s="4"/>
      <c r="E17" s="4"/>
      <c r="F17" s="4"/>
      <c r="G17" s="4"/>
      <c r="H17" s="4"/>
      <c r="I17" s="4"/>
      <c r="J17" s="4"/>
      <c r="K17" s="4"/>
      <c r="L17" s="4"/>
      <c r="M17" s="4"/>
      <c r="N17" s="4"/>
      <c r="O17" s="4"/>
      <c r="P17" s="4"/>
      <c r="Q17" s="4"/>
    </row>
    <row r="18" spans="1:17" ht="27.75" hidden="1" customHeight="1" x14ac:dyDescent="0.2">
      <c r="A18" s="305" t="s">
        <v>3347</v>
      </c>
      <c r="B18" s="377" t="s">
        <v>3348</v>
      </c>
      <c r="C18" s="378"/>
      <c r="D18" s="4"/>
      <c r="E18" s="4"/>
      <c r="F18" s="4"/>
      <c r="G18" s="4"/>
      <c r="H18" s="4"/>
      <c r="I18" s="4"/>
      <c r="J18" s="4"/>
      <c r="K18" s="4"/>
      <c r="L18" s="4"/>
      <c r="M18" s="4"/>
      <c r="N18" s="4"/>
      <c r="O18" s="4"/>
      <c r="P18" s="4"/>
      <c r="Q18" s="4"/>
    </row>
    <row r="19" spans="1:17" ht="45" hidden="1" customHeight="1" x14ac:dyDescent="0.2">
      <c r="A19" s="305" t="s">
        <v>3347</v>
      </c>
      <c r="B19" s="377" t="s">
        <v>3349</v>
      </c>
      <c r="C19" s="378"/>
      <c r="D19" s="4"/>
      <c r="E19" s="4"/>
      <c r="F19" s="4"/>
      <c r="G19" s="4"/>
      <c r="H19" s="4"/>
      <c r="I19" s="4"/>
      <c r="J19" s="4"/>
      <c r="K19" s="4"/>
      <c r="L19" s="4"/>
      <c r="M19" s="4"/>
      <c r="N19" s="4"/>
      <c r="O19" s="4"/>
      <c r="P19" s="4"/>
      <c r="Q19" s="4"/>
    </row>
    <row r="20" spans="1:17" ht="45" hidden="1" customHeight="1" x14ac:dyDescent="0.2">
      <c r="A20" s="305" t="s">
        <v>3350</v>
      </c>
      <c r="B20" s="377" t="s">
        <v>3351</v>
      </c>
      <c r="C20" s="378"/>
      <c r="D20" s="4"/>
      <c r="E20" s="4"/>
      <c r="F20" s="4"/>
      <c r="G20" s="4"/>
      <c r="H20" s="4"/>
      <c r="I20" s="4"/>
      <c r="J20" s="4"/>
      <c r="K20" s="4"/>
      <c r="L20" s="4"/>
      <c r="M20" s="4"/>
      <c r="N20" s="4"/>
      <c r="O20" s="4"/>
      <c r="P20" s="4"/>
      <c r="Q20" s="4"/>
    </row>
    <row r="21" spans="1:17" ht="30" hidden="1" customHeight="1" x14ac:dyDescent="0.2">
      <c r="A21" s="305" t="s">
        <v>3352</v>
      </c>
      <c r="B21" s="377" t="s">
        <v>3353</v>
      </c>
      <c r="C21" s="378"/>
      <c r="D21" s="4"/>
      <c r="E21" s="4"/>
      <c r="F21" s="4"/>
      <c r="G21" s="4"/>
      <c r="H21" s="4"/>
      <c r="I21" s="4"/>
      <c r="J21" s="4"/>
      <c r="K21" s="4"/>
      <c r="L21" s="4"/>
      <c r="M21" s="4"/>
      <c r="N21" s="4"/>
      <c r="O21" s="4"/>
      <c r="P21" s="4"/>
      <c r="Q21" s="4"/>
    </row>
    <row r="22" spans="1:17" ht="30" hidden="1" customHeight="1" x14ac:dyDescent="0.2">
      <c r="A22" s="305" t="s">
        <v>3354</v>
      </c>
      <c r="B22" s="377" t="s">
        <v>3355</v>
      </c>
      <c r="C22" s="378"/>
      <c r="D22" s="4"/>
      <c r="E22" s="4"/>
      <c r="F22" s="4"/>
      <c r="G22" s="4"/>
      <c r="H22" s="4"/>
      <c r="I22" s="4"/>
      <c r="J22" s="4"/>
      <c r="K22" s="4"/>
      <c r="L22" s="4"/>
      <c r="M22" s="4"/>
      <c r="N22" s="4"/>
      <c r="O22" s="4"/>
      <c r="P22" s="4"/>
      <c r="Q22" s="4"/>
    </row>
    <row r="23" spans="1:17" ht="30" hidden="1" customHeight="1" x14ac:dyDescent="0.2">
      <c r="A23" s="305" t="s">
        <v>3356</v>
      </c>
      <c r="B23" s="377" t="s">
        <v>3357</v>
      </c>
      <c r="C23" s="378"/>
      <c r="D23" s="4"/>
      <c r="E23" s="4"/>
      <c r="F23" s="4"/>
      <c r="G23" s="4"/>
      <c r="H23" s="4"/>
      <c r="I23" s="4"/>
      <c r="J23" s="4"/>
      <c r="K23" s="4"/>
      <c r="L23" s="4"/>
      <c r="M23" s="4"/>
      <c r="N23" s="4"/>
      <c r="O23" s="4"/>
      <c r="P23" s="4"/>
      <c r="Q23" s="4"/>
    </row>
    <row r="24" spans="1:17" ht="30" hidden="1" customHeight="1" x14ac:dyDescent="0.2">
      <c r="A24" s="305" t="s">
        <v>3358</v>
      </c>
      <c r="B24" s="377" t="s">
        <v>3359</v>
      </c>
      <c r="C24" s="378"/>
      <c r="D24" s="4"/>
      <c r="E24" s="4"/>
      <c r="F24" s="4"/>
      <c r="G24" s="4"/>
      <c r="H24" s="4"/>
      <c r="I24" s="4"/>
      <c r="J24" s="4"/>
      <c r="K24" s="4"/>
      <c r="L24" s="4"/>
      <c r="M24" s="4"/>
      <c r="N24" s="4"/>
      <c r="O24" s="4"/>
      <c r="P24" s="4"/>
      <c r="Q24" s="4"/>
    </row>
    <row r="25" spans="1:17" ht="30" hidden="1" customHeight="1" x14ac:dyDescent="0.2">
      <c r="A25" s="305" t="s">
        <v>3360</v>
      </c>
      <c r="B25" s="377" t="s">
        <v>3361</v>
      </c>
      <c r="C25" s="378"/>
      <c r="D25" s="4"/>
      <c r="E25" s="4"/>
      <c r="F25" s="4"/>
      <c r="G25" s="4"/>
      <c r="H25" s="4"/>
      <c r="I25" s="4"/>
      <c r="J25" s="4"/>
      <c r="K25" s="4"/>
      <c r="L25" s="4"/>
      <c r="M25" s="4"/>
      <c r="N25" s="4"/>
      <c r="O25" s="4"/>
      <c r="P25" s="4"/>
      <c r="Q25" s="4"/>
    </row>
    <row r="26" spans="1:17" ht="30" hidden="1" customHeight="1" x14ac:dyDescent="0.2">
      <c r="A26" s="305" t="s">
        <v>3362</v>
      </c>
      <c r="B26" s="377" t="s">
        <v>3363</v>
      </c>
      <c r="C26" s="378"/>
      <c r="D26" s="4"/>
      <c r="E26" s="4"/>
      <c r="F26" s="4"/>
      <c r="G26" s="4"/>
      <c r="H26" s="4"/>
      <c r="I26" s="4"/>
      <c r="J26" s="4"/>
      <c r="K26" s="4"/>
      <c r="L26" s="4"/>
      <c r="M26" s="4"/>
      <c r="N26" s="4"/>
      <c r="O26" s="4"/>
      <c r="P26" s="4"/>
      <c r="Q26" s="4"/>
    </row>
    <row r="27" spans="1:17" ht="70.5" hidden="1" customHeight="1" x14ac:dyDescent="0.2">
      <c r="A27" s="305" t="s">
        <v>3364</v>
      </c>
      <c r="B27" s="377" t="s">
        <v>3365</v>
      </c>
      <c r="C27" s="378"/>
      <c r="D27" s="4"/>
      <c r="E27" s="4"/>
      <c r="F27" s="4"/>
      <c r="G27" s="4"/>
      <c r="H27" s="4"/>
      <c r="I27" s="4"/>
      <c r="J27" s="4"/>
      <c r="K27" s="4"/>
      <c r="L27" s="4"/>
      <c r="M27" s="4"/>
      <c r="N27" s="4"/>
      <c r="O27" s="4"/>
      <c r="P27" s="4"/>
      <c r="Q27" s="4"/>
    </row>
    <row r="28" spans="1:17" ht="48" hidden="1" customHeight="1" x14ac:dyDescent="0.2">
      <c r="A28" s="305" t="s">
        <v>3366</v>
      </c>
      <c r="B28" s="377" t="s">
        <v>3367</v>
      </c>
      <c r="C28" s="378"/>
      <c r="D28" s="4"/>
      <c r="E28" s="4"/>
      <c r="F28" s="4"/>
      <c r="G28" s="4"/>
      <c r="H28" s="4"/>
      <c r="I28" s="4"/>
      <c r="J28" s="4"/>
      <c r="K28" s="4"/>
      <c r="L28" s="4"/>
      <c r="M28" s="4"/>
      <c r="N28" s="4"/>
      <c r="O28" s="4"/>
      <c r="P28" s="4"/>
      <c r="Q28" s="4"/>
    </row>
    <row r="29" spans="1:17" ht="100.5" hidden="1" customHeight="1" x14ac:dyDescent="0.2">
      <c r="A29" s="305" t="s">
        <v>3368</v>
      </c>
      <c r="B29" s="377" t="s">
        <v>3369</v>
      </c>
      <c r="C29" s="378"/>
      <c r="D29" s="4"/>
      <c r="E29" s="4"/>
      <c r="F29" s="4"/>
      <c r="G29" s="4"/>
      <c r="H29" s="4"/>
      <c r="I29" s="4"/>
      <c r="J29" s="4"/>
      <c r="K29" s="4"/>
      <c r="L29" s="4"/>
      <c r="M29" s="4"/>
      <c r="N29" s="4"/>
      <c r="O29" s="4"/>
      <c r="P29" s="4"/>
      <c r="Q29" s="4"/>
    </row>
    <row r="30" spans="1:17" ht="45" hidden="1" customHeight="1" x14ac:dyDescent="0.2">
      <c r="A30" s="305" t="s">
        <v>3370</v>
      </c>
      <c r="B30" s="377" t="s">
        <v>3371</v>
      </c>
      <c r="C30" s="378"/>
      <c r="D30" s="4"/>
      <c r="E30" s="4"/>
      <c r="F30" s="4"/>
      <c r="G30" s="4"/>
      <c r="H30" s="4"/>
      <c r="I30" s="4"/>
      <c r="J30" s="4"/>
      <c r="K30" s="4"/>
      <c r="L30" s="4"/>
      <c r="M30" s="4"/>
      <c r="N30" s="4"/>
      <c r="O30" s="4"/>
      <c r="P30" s="4"/>
      <c r="Q30" s="4"/>
    </row>
    <row r="31" spans="1:17" ht="45" hidden="1" customHeight="1" x14ac:dyDescent="0.2">
      <c r="A31" s="305" t="s">
        <v>3372</v>
      </c>
      <c r="B31" s="377" t="s">
        <v>3373</v>
      </c>
      <c r="C31" s="378"/>
      <c r="D31" s="4"/>
      <c r="E31" s="4"/>
      <c r="F31" s="4"/>
      <c r="G31" s="4"/>
      <c r="H31" s="4"/>
      <c r="I31" s="4"/>
      <c r="J31" s="4"/>
      <c r="K31" s="4"/>
      <c r="L31" s="4"/>
      <c r="M31" s="4"/>
      <c r="N31" s="4"/>
      <c r="O31" s="4"/>
      <c r="P31" s="4"/>
      <c r="Q31" s="4"/>
    </row>
    <row r="32" spans="1:17" ht="45" hidden="1" customHeight="1" x14ac:dyDescent="0.2">
      <c r="A32" s="305" t="s">
        <v>3374</v>
      </c>
      <c r="B32" s="377" t="s">
        <v>3375</v>
      </c>
      <c r="C32" s="378"/>
      <c r="D32" s="4"/>
      <c r="E32" s="4"/>
      <c r="F32" s="4"/>
      <c r="G32" s="4"/>
      <c r="H32" s="4"/>
      <c r="I32" s="4"/>
      <c r="J32" s="4"/>
      <c r="K32" s="4"/>
      <c r="L32" s="4"/>
      <c r="M32" s="4"/>
      <c r="N32" s="4"/>
      <c r="O32" s="4"/>
      <c r="P32" s="4"/>
      <c r="Q32" s="4"/>
    </row>
    <row r="33" spans="1:17" ht="72" hidden="1" customHeight="1" x14ac:dyDescent="0.2">
      <c r="A33" s="305" t="s">
        <v>3376</v>
      </c>
      <c r="B33" s="377" t="s">
        <v>3377</v>
      </c>
      <c r="C33" s="378"/>
      <c r="D33" s="4"/>
      <c r="E33" s="4"/>
      <c r="F33" s="4"/>
      <c r="G33" s="4"/>
      <c r="H33" s="4"/>
      <c r="I33" s="4"/>
      <c r="J33" s="4"/>
      <c r="K33" s="4"/>
      <c r="L33" s="4"/>
      <c r="M33" s="4"/>
      <c r="N33" s="4"/>
      <c r="O33" s="4"/>
      <c r="P33" s="4"/>
      <c r="Q33" s="4"/>
    </row>
    <row r="34" spans="1:17" ht="79.5" hidden="1" customHeight="1" x14ac:dyDescent="0.2">
      <c r="A34" s="305" t="s">
        <v>3378</v>
      </c>
      <c r="B34" s="377" t="s">
        <v>3379</v>
      </c>
      <c r="C34" s="378"/>
      <c r="D34" s="4"/>
      <c r="E34" s="4"/>
      <c r="F34" s="4"/>
      <c r="G34" s="4"/>
      <c r="H34" s="4"/>
      <c r="I34" s="4"/>
      <c r="J34" s="4"/>
      <c r="K34" s="4"/>
      <c r="L34" s="4"/>
      <c r="M34" s="4"/>
      <c r="N34" s="4"/>
      <c r="O34" s="4"/>
      <c r="P34" s="4"/>
      <c r="Q34" s="4"/>
    </row>
    <row r="35" spans="1:17" ht="70.5" hidden="1" customHeight="1" x14ac:dyDescent="0.2">
      <c r="A35" s="305" t="s">
        <v>3380</v>
      </c>
      <c r="B35" s="377" t="s">
        <v>3381</v>
      </c>
      <c r="C35" s="378"/>
      <c r="D35" s="4"/>
      <c r="E35" s="4"/>
      <c r="F35" s="4"/>
      <c r="G35" s="4"/>
      <c r="H35" s="4"/>
      <c r="I35" s="4"/>
      <c r="J35" s="4"/>
      <c r="K35" s="4"/>
      <c r="L35" s="4"/>
      <c r="M35" s="4"/>
      <c r="N35" s="4"/>
      <c r="O35" s="4"/>
      <c r="P35" s="4"/>
      <c r="Q35" s="4"/>
    </row>
    <row r="36" spans="1:17" ht="45.75" hidden="1" customHeight="1" x14ac:dyDescent="0.2">
      <c r="A36" s="305" t="s">
        <v>3382</v>
      </c>
      <c r="B36" s="377" t="s">
        <v>3383</v>
      </c>
      <c r="C36" s="378"/>
      <c r="D36" s="4"/>
      <c r="E36" s="4"/>
      <c r="F36" s="4"/>
      <c r="G36" s="4"/>
      <c r="H36" s="4"/>
      <c r="I36" s="4"/>
      <c r="J36" s="4"/>
      <c r="K36" s="4"/>
      <c r="L36" s="4"/>
      <c r="M36" s="4"/>
      <c r="N36" s="4"/>
      <c r="O36" s="4"/>
      <c r="P36" s="4"/>
      <c r="Q36" s="4"/>
    </row>
    <row r="37" spans="1:17" ht="54.75" hidden="1" customHeight="1" x14ac:dyDescent="0.2">
      <c r="A37" s="305" t="s">
        <v>3384</v>
      </c>
      <c r="B37" s="377" t="s">
        <v>3385</v>
      </c>
      <c r="C37" s="378"/>
      <c r="D37" s="4"/>
      <c r="E37" s="4"/>
      <c r="F37" s="4"/>
      <c r="G37" s="4"/>
      <c r="H37" s="4"/>
      <c r="I37" s="4"/>
      <c r="J37" s="4"/>
      <c r="K37" s="4"/>
      <c r="L37" s="4"/>
      <c r="M37" s="4"/>
      <c r="N37" s="4"/>
      <c r="O37" s="4"/>
      <c r="P37" s="4"/>
      <c r="Q37" s="4"/>
    </row>
    <row r="38" spans="1:17" ht="37.5" hidden="1" customHeight="1" x14ac:dyDescent="0.2">
      <c r="A38" s="305" t="s">
        <v>3386</v>
      </c>
      <c r="B38" s="377" t="s">
        <v>3387</v>
      </c>
      <c r="C38" s="378"/>
      <c r="D38" s="4"/>
      <c r="E38" s="4"/>
      <c r="F38" s="4"/>
      <c r="G38" s="4"/>
      <c r="H38" s="4"/>
      <c r="I38" s="4"/>
      <c r="J38" s="4"/>
      <c r="K38" s="4"/>
      <c r="L38" s="4"/>
      <c r="M38" s="4"/>
      <c r="N38" s="4"/>
      <c r="O38" s="4"/>
      <c r="P38" s="4"/>
      <c r="Q38" s="4"/>
    </row>
    <row r="39" spans="1:17" ht="61.5" hidden="1" customHeight="1" x14ac:dyDescent="0.2">
      <c r="A39" s="305" t="s">
        <v>3388</v>
      </c>
      <c r="B39" s="377" t="s">
        <v>3389</v>
      </c>
      <c r="C39" s="378"/>
      <c r="D39" s="4"/>
      <c r="E39" s="4"/>
      <c r="F39" s="4"/>
      <c r="G39" s="4"/>
      <c r="H39" s="4"/>
      <c r="I39" s="4"/>
      <c r="J39" s="4"/>
      <c r="K39" s="4"/>
      <c r="L39" s="4"/>
      <c r="M39" s="4"/>
      <c r="N39" s="4"/>
      <c r="O39" s="4"/>
      <c r="P39" s="4"/>
      <c r="Q39" s="4"/>
    </row>
    <row r="40" spans="1:17" ht="53.25" hidden="1" customHeight="1" x14ac:dyDescent="0.2">
      <c r="A40" s="305" t="s">
        <v>3390</v>
      </c>
      <c r="B40" s="377" t="s">
        <v>3391</v>
      </c>
      <c r="C40" s="378"/>
      <c r="D40" s="4"/>
      <c r="E40" s="4"/>
      <c r="F40" s="4"/>
      <c r="G40" s="4"/>
      <c r="H40" s="4"/>
      <c r="I40" s="4"/>
      <c r="J40" s="4"/>
      <c r="K40" s="4"/>
      <c r="L40" s="4"/>
      <c r="M40" s="4"/>
      <c r="N40" s="4"/>
      <c r="O40" s="4"/>
      <c r="P40" s="4"/>
      <c r="Q40" s="4"/>
    </row>
    <row r="41" spans="1:17" ht="73.5" hidden="1" customHeight="1" x14ac:dyDescent="0.2">
      <c r="A41" s="305" t="s">
        <v>3392</v>
      </c>
      <c r="B41" s="377" t="s">
        <v>3393</v>
      </c>
      <c r="C41" s="378"/>
      <c r="D41" s="4"/>
      <c r="E41" s="4"/>
      <c r="F41" s="4"/>
      <c r="G41" s="4"/>
      <c r="H41" s="4"/>
      <c r="I41" s="4"/>
      <c r="J41" s="4"/>
      <c r="K41" s="4"/>
      <c r="L41" s="4"/>
      <c r="M41" s="4"/>
      <c r="N41" s="4"/>
      <c r="O41" s="4"/>
      <c r="P41" s="4"/>
      <c r="Q41" s="4"/>
    </row>
    <row r="42" spans="1:17" ht="57.75" hidden="1" customHeight="1" x14ac:dyDescent="0.2">
      <c r="A42" s="305" t="s">
        <v>3394</v>
      </c>
      <c r="B42" s="377" t="s">
        <v>3395</v>
      </c>
      <c r="C42" s="378"/>
      <c r="D42" s="4"/>
      <c r="E42" s="4"/>
      <c r="F42" s="4"/>
      <c r="G42" s="4"/>
      <c r="H42" s="4"/>
      <c r="I42" s="4"/>
      <c r="J42" s="4"/>
      <c r="K42" s="4"/>
      <c r="L42" s="4"/>
      <c r="M42" s="4"/>
      <c r="N42" s="4"/>
      <c r="O42" s="4"/>
      <c r="P42" s="4"/>
      <c r="Q42" s="4"/>
    </row>
    <row r="43" spans="1:17" ht="84" hidden="1" customHeight="1" x14ac:dyDescent="0.2">
      <c r="A43" s="305" t="s">
        <v>3396</v>
      </c>
      <c r="B43" s="377" t="s">
        <v>3397</v>
      </c>
      <c r="C43" s="378"/>
      <c r="D43" s="4"/>
      <c r="E43" s="4"/>
      <c r="F43" s="4"/>
      <c r="G43" s="4"/>
      <c r="H43" s="4"/>
      <c r="I43" s="4"/>
      <c r="J43" s="4"/>
      <c r="K43" s="4"/>
      <c r="L43" s="4"/>
      <c r="M43" s="4"/>
      <c r="N43" s="4"/>
      <c r="O43" s="4"/>
      <c r="P43" s="4"/>
      <c r="Q43" s="4"/>
    </row>
    <row r="44" spans="1:17" ht="48" hidden="1" customHeight="1" x14ac:dyDescent="0.2">
      <c r="A44" s="305" t="s">
        <v>3398</v>
      </c>
      <c r="B44" s="377" t="s">
        <v>3399</v>
      </c>
      <c r="C44" s="378"/>
      <c r="D44" s="4"/>
      <c r="E44" s="4"/>
      <c r="F44" s="4"/>
      <c r="G44" s="4"/>
      <c r="H44" s="4"/>
      <c r="I44" s="4"/>
      <c r="J44" s="4"/>
      <c r="K44" s="4"/>
      <c r="L44" s="4"/>
      <c r="M44" s="4"/>
      <c r="N44" s="4"/>
      <c r="O44" s="4"/>
      <c r="P44" s="4"/>
      <c r="Q44" s="4"/>
    </row>
    <row r="45" spans="1:17" ht="57" hidden="1" customHeight="1" x14ac:dyDescent="0.2">
      <c r="A45" s="305" t="s">
        <v>3400</v>
      </c>
      <c r="B45" s="377" t="s">
        <v>3401</v>
      </c>
      <c r="C45" s="378"/>
      <c r="D45" s="4"/>
      <c r="E45" s="4"/>
      <c r="F45" s="4"/>
      <c r="G45" s="4"/>
      <c r="H45" s="4"/>
      <c r="I45" s="4"/>
      <c r="J45" s="4"/>
      <c r="K45" s="4"/>
      <c r="L45" s="4"/>
      <c r="M45" s="4"/>
      <c r="N45" s="4"/>
      <c r="O45" s="4"/>
      <c r="P45" s="4"/>
      <c r="Q45" s="4"/>
    </row>
    <row r="46" spans="1:17" ht="73.5" hidden="1" customHeight="1" x14ac:dyDescent="0.2">
      <c r="A46" s="305" t="s">
        <v>3402</v>
      </c>
      <c r="B46" s="382" t="s">
        <v>3403</v>
      </c>
      <c r="C46" s="378"/>
      <c r="D46" s="41"/>
      <c r="E46" s="4"/>
      <c r="F46" s="4"/>
      <c r="G46" s="4"/>
      <c r="H46" s="4"/>
      <c r="I46" s="4"/>
      <c r="J46" s="4"/>
      <c r="K46" s="4"/>
      <c r="L46" s="4"/>
      <c r="M46" s="4"/>
      <c r="N46" s="4"/>
      <c r="O46" s="4"/>
      <c r="P46" s="4"/>
      <c r="Q46" s="4"/>
    </row>
    <row r="47" spans="1:17" ht="66" hidden="1" customHeight="1" x14ac:dyDescent="0.2">
      <c r="A47" s="46" t="s">
        <v>3404</v>
      </c>
      <c r="B47" s="383" t="s">
        <v>3405</v>
      </c>
      <c r="C47" s="383"/>
      <c r="D47" s="4"/>
      <c r="E47" s="4"/>
      <c r="F47" s="4"/>
      <c r="G47" s="4"/>
      <c r="H47" s="4"/>
      <c r="I47" s="4"/>
      <c r="J47" s="4"/>
      <c r="K47" s="4"/>
      <c r="L47" s="4"/>
      <c r="M47" s="4"/>
      <c r="N47" s="4"/>
      <c r="O47" s="4"/>
      <c r="P47" s="4"/>
      <c r="Q47" s="4"/>
    </row>
    <row r="48" spans="1:17" ht="123.75" customHeight="1" x14ac:dyDescent="0.2">
      <c r="A48" s="267" t="s">
        <v>3406</v>
      </c>
      <c r="B48" s="381" t="s">
        <v>3407</v>
      </c>
      <c r="C48" s="380"/>
      <c r="D48" s="4"/>
      <c r="E48" s="4"/>
      <c r="F48" s="4"/>
      <c r="G48" s="4"/>
      <c r="H48" s="4"/>
      <c r="I48" s="4"/>
      <c r="J48" s="4"/>
      <c r="K48" s="4"/>
      <c r="L48" s="4"/>
      <c r="M48" s="4"/>
      <c r="N48" s="4"/>
      <c r="O48" s="4"/>
      <c r="P48" s="4"/>
      <c r="Q48" s="4"/>
    </row>
    <row r="49" spans="1:17" ht="34.5" customHeight="1" x14ac:dyDescent="0.2">
      <c r="A49" s="267" t="s">
        <v>3408</v>
      </c>
      <c r="B49" s="379" t="s">
        <v>3409</v>
      </c>
      <c r="C49" s="380"/>
      <c r="D49" s="4"/>
      <c r="E49" s="4"/>
      <c r="F49" s="4"/>
      <c r="G49" s="4"/>
      <c r="H49" s="4"/>
      <c r="I49" s="4"/>
      <c r="J49" s="4"/>
      <c r="K49" s="4"/>
      <c r="L49" s="4"/>
      <c r="M49" s="4"/>
      <c r="N49" s="4"/>
      <c r="O49" s="4"/>
      <c r="P49" s="4"/>
      <c r="Q49" s="4"/>
    </row>
    <row r="50" spans="1:17" ht="34.5" customHeight="1" x14ac:dyDescent="0.2">
      <c r="A50" s="267" t="s">
        <v>3410</v>
      </c>
      <c r="B50" s="379" t="s">
        <v>3411</v>
      </c>
      <c r="C50" s="380"/>
      <c r="D50" s="4"/>
      <c r="E50" s="4"/>
      <c r="F50" s="4"/>
      <c r="G50" s="4"/>
      <c r="H50" s="4"/>
      <c r="I50" s="4"/>
      <c r="J50" s="4"/>
      <c r="K50" s="4"/>
      <c r="L50" s="4"/>
      <c r="M50" s="4"/>
      <c r="N50" s="4"/>
      <c r="O50" s="4"/>
      <c r="P50" s="4"/>
      <c r="Q50" s="4"/>
    </row>
    <row r="51" spans="1:17" ht="31.5" customHeight="1" x14ac:dyDescent="0.2">
      <c r="A51" s="306" t="s">
        <v>3412</v>
      </c>
      <c r="B51" s="377" t="s">
        <v>3413</v>
      </c>
      <c r="C51" s="378"/>
      <c r="D51" s="4"/>
      <c r="E51" s="4"/>
      <c r="F51" s="4"/>
      <c r="G51" s="4"/>
      <c r="H51" s="4"/>
      <c r="I51" s="4"/>
      <c r="J51" s="4"/>
      <c r="K51" s="4"/>
      <c r="L51" s="4"/>
      <c r="M51" s="4"/>
      <c r="N51" s="4"/>
      <c r="O51" s="4"/>
      <c r="P51" s="4"/>
      <c r="Q51" s="4"/>
    </row>
    <row r="52" spans="1:17" ht="31.5" customHeight="1" x14ac:dyDescent="0.2">
      <c r="A52" s="306" t="s">
        <v>3414</v>
      </c>
      <c r="B52" s="377" t="s">
        <v>3415</v>
      </c>
      <c r="C52" s="378"/>
      <c r="D52" s="4"/>
      <c r="E52" s="4"/>
      <c r="F52" s="4"/>
      <c r="G52" s="4"/>
      <c r="H52" s="4"/>
      <c r="I52" s="4"/>
      <c r="J52" s="4"/>
      <c r="K52" s="4"/>
      <c r="L52" s="4"/>
      <c r="M52" s="4"/>
      <c r="N52" s="4"/>
      <c r="O52" s="4"/>
      <c r="P52" s="4"/>
      <c r="Q52" s="4"/>
    </row>
    <row r="53" spans="1:17" ht="31.5" customHeight="1" x14ac:dyDescent="0.2">
      <c r="A53" s="306" t="s">
        <v>3416</v>
      </c>
      <c r="B53" s="375" t="s">
        <v>3417</v>
      </c>
      <c r="C53" s="376"/>
      <c r="D53" s="4"/>
      <c r="E53" s="4"/>
      <c r="F53" s="4"/>
      <c r="G53" s="4"/>
      <c r="H53" s="4"/>
      <c r="I53" s="4"/>
      <c r="J53" s="4"/>
      <c r="K53" s="4"/>
      <c r="L53" s="4"/>
      <c r="M53" s="4"/>
      <c r="N53" s="4"/>
      <c r="O53" s="4"/>
      <c r="P53" s="4"/>
      <c r="Q53" s="4"/>
    </row>
    <row r="54" spans="1:17" ht="31.5" customHeight="1" x14ac:dyDescent="0.2">
      <c r="A54" s="306" t="s">
        <v>3418</v>
      </c>
      <c r="B54" s="375" t="s">
        <v>3419</v>
      </c>
      <c r="C54" s="376"/>
      <c r="D54" s="4"/>
      <c r="E54" s="4"/>
      <c r="F54" s="4"/>
      <c r="G54" s="4"/>
      <c r="H54" s="4"/>
      <c r="I54" s="4"/>
      <c r="J54" s="4"/>
      <c r="K54" s="4"/>
      <c r="L54" s="4"/>
      <c r="M54" s="4"/>
      <c r="N54" s="4"/>
      <c r="O54" s="4"/>
      <c r="P54" s="4"/>
      <c r="Q54" s="4"/>
    </row>
    <row r="55" spans="1:17" ht="54.6" customHeight="1" x14ac:dyDescent="0.2">
      <c r="A55" s="306" t="s">
        <v>3420</v>
      </c>
      <c r="B55" s="375" t="s">
        <v>3421</v>
      </c>
      <c r="C55" s="376"/>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4" t="s">
        <v>22</v>
      </c>
      <c r="B2" s="335"/>
      <c r="C2" s="335"/>
      <c r="D2" s="335"/>
      <c r="E2" s="335"/>
      <c r="F2" s="335"/>
      <c r="G2" s="335"/>
      <c r="H2" s="335"/>
      <c r="I2" s="33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6" t="s">
        <v>24</v>
      </c>
      <c r="B4" s="337"/>
      <c r="C4" s="337"/>
      <c r="D4" s="337"/>
      <c r="E4" s="337"/>
      <c r="F4" s="337"/>
      <c r="G4" s="337"/>
      <c r="H4" s="337"/>
      <c r="I4" s="33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35724</v>
      </c>
      <c r="H6" s="19" t="s">
        <v>26</v>
      </c>
      <c r="I6" s="20" t="s">
        <v>27</v>
      </c>
      <c r="J6" s="4"/>
      <c r="L6" s="4"/>
      <c r="M6" s="4"/>
      <c r="N6" s="4"/>
      <c r="O6" s="4"/>
      <c r="P6" s="4"/>
      <c r="Q6" s="4"/>
      <c r="R6" s="4"/>
      <c r="S6" s="4"/>
      <c r="T6" s="4"/>
      <c r="U6" s="4"/>
      <c r="V6" s="4"/>
      <c r="W6" s="4"/>
      <c r="X6" s="4"/>
    </row>
    <row r="7" spans="1:24" ht="15" customHeight="1" x14ac:dyDescent="0.2">
      <c r="B7" s="21"/>
      <c r="C7" s="22"/>
      <c r="D7" s="23"/>
      <c r="E7" s="338" t="s">
        <v>28</v>
      </c>
      <c r="F7" s="341" t="s">
        <v>29</v>
      </c>
      <c r="G7" s="34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9"/>
      <c r="F8" s="330" t="s">
        <v>32</v>
      </c>
      <c r="G8" s="33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9"/>
      <c r="F9" s="332" t="s">
        <v>33</v>
      </c>
      <c r="G9" s="333"/>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9"/>
      <c r="F10" s="330" t="s">
        <v>36</v>
      </c>
      <c r="G10" s="331"/>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40"/>
      <c r="F11" s="343" t="s">
        <v>37</v>
      </c>
      <c r="G11" s="34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4" t="s">
        <v>41</v>
      </c>
      <c r="C15" s="325"/>
      <c r="D15" s="325"/>
      <c r="E15" s="325"/>
      <c r="F15" s="326"/>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7" t="s">
        <v>29</v>
      </c>
      <c r="B16" s="323" t="str">
        <f>'PR-RAS'!B6</f>
        <v xml:space="preserve">PRIHODI POSLOVANJA (šifre 61+62+63+64+65+66+67+68) </v>
      </c>
      <c r="C16" s="319"/>
      <c r="D16" s="319"/>
      <c r="E16" s="319"/>
      <c r="F16" s="320"/>
      <c r="G16" s="34" t="str">
        <f>'PR-RAS'!C6</f>
        <v>6</v>
      </c>
      <c r="H16" s="170">
        <f>'PR-RAS'!D6</f>
        <v>68971011.979999989</v>
      </c>
      <c r="I16" s="170">
        <f>'PR-RAS'!E6</f>
        <v>79532437.590000004</v>
      </c>
      <c r="J16" s="4"/>
      <c r="K16" s="4"/>
      <c r="L16" s="4"/>
      <c r="M16" s="4"/>
      <c r="N16" s="4"/>
      <c r="O16" s="4"/>
      <c r="P16" s="4"/>
      <c r="Q16" s="4"/>
      <c r="R16" s="4"/>
      <c r="S16" s="4"/>
      <c r="T16" s="4"/>
      <c r="U16" s="4"/>
      <c r="V16" s="4"/>
      <c r="W16" s="4"/>
      <c r="X16" s="4"/>
    </row>
    <row r="17" spans="1:24" ht="12.75" customHeight="1" x14ac:dyDescent="0.2">
      <c r="A17" s="328"/>
      <c r="B17" s="312" t="str">
        <f>'PR-RAS'!B151</f>
        <v xml:space="preserve">RASHODI POSLOVANJA (šifre 31+32+34+35+36+37+38) </v>
      </c>
      <c r="C17" s="313"/>
      <c r="D17" s="313"/>
      <c r="E17" s="313"/>
      <c r="F17" s="314"/>
      <c r="G17" s="35" t="str">
        <f>'PR-RAS'!C151</f>
        <v>3</v>
      </c>
      <c r="H17" s="170">
        <f>'PR-RAS'!D151</f>
        <v>47355392.849999994</v>
      </c>
      <c r="I17" s="170">
        <f>'PR-RAS'!E151</f>
        <v>53565476.799999997</v>
      </c>
      <c r="J17" s="4"/>
      <c r="K17" s="4"/>
      <c r="L17" s="4"/>
      <c r="M17" s="4"/>
      <c r="N17" s="4"/>
      <c r="O17" s="4"/>
      <c r="P17" s="4"/>
      <c r="Q17" s="4"/>
      <c r="R17" s="4"/>
      <c r="S17" s="4"/>
      <c r="T17" s="4"/>
      <c r="U17" s="4"/>
      <c r="V17" s="4"/>
      <c r="W17" s="4"/>
      <c r="X17" s="4"/>
    </row>
    <row r="18" spans="1:24" ht="12.75" customHeight="1" x14ac:dyDescent="0.2">
      <c r="A18" s="328"/>
      <c r="B18" s="312" t="str">
        <f>'PR-RAS'!B645</f>
        <v>Višak prihoda i primitaka raspoloživ u sljedećem razdoblju (šifre X005 + '9221-9222' - Y005 - '9222-9221')</v>
      </c>
      <c r="C18" s="313"/>
      <c r="D18" s="313"/>
      <c r="E18" s="313"/>
      <c r="F18" s="314"/>
      <c r="G18" s="35" t="str">
        <f>'PR-RAS'!C645</f>
        <v>X006</v>
      </c>
      <c r="H18" s="170">
        <f>'PR-RAS'!D645</f>
        <v>0</v>
      </c>
      <c r="I18" s="170">
        <f>'PR-RAS'!E645</f>
        <v>9796555.049999997</v>
      </c>
      <c r="J18" s="4"/>
      <c r="K18" s="4"/>
      <c r="L18" s="4"/>
      <c r="M18" s="4"/>
      <c r="N18" s="4"/>
      <c r="O18" s="4"/>
      <c r="P18" s="4"/>
      <c r="Q18" s="4"/>
      <c r="R18" s="4"/>
      <c r="S18" s="4"/>
      <c r="T18" s="4"/>
      <c r="U18" s="4"/>
      <c r="V18" s="4"/>
      <c r="W18" s="4"/>
      <c r="X18" s="4"/>
    </row>
    <row r="19" spans="1:24" ht="12.75" customHeight="1" x14ac:dyDescent="0.2">
      <c r="A19" s="329"/>
      <c r="B19" s="315" t="str">
        <f>'PR-RAS'!B646</f>
        <v>Manjak prihoda i primitaka za pokriće u sljedećem razdoblju (šifre Y005 + '9222-9221' - X005 - '9221-9222' )</v>
      </c>
      <c r="C19" s="316"/>
      <c r="D19" s="316"/>
      <c r="E19" s="316"/>
      <c r="F19" s="317"/>
      <c r="G19" s="36" t="str">
        <f>'PR-RAS'!C646</f>
        <v>Y006</v>
      </c>
      <c r="H19" s="171">
        <f>'PR-RAS'!D646</f>
        <v>4326565.9900000012</v>
      </c>
      <c r="I19" s="171">
        <f>'PR-RAS'!E646</f>
        <v>0</v>
      </c>
      <c r="J19" s="4"/>
      <c r="K19" s="4"/>
      <c r="L19" s="4"/>
      <c r="M19" s="4"/>
      <c r="N19" s="4"/>
      <c r="O19" s="4"/>
      <c r="P19" s="4"/>
      <c r="Q19" s="4"/>
      <c r="R19" s="4"/>
      <c r="S19" s="4"/>
      <c r="T19" s="4"/>
      <c r="U19" s="4"/>
      <c r="V19" s="4"/>
      <c r="W19" s="4"/>
      <c r="X19" s="4"/>
    </row>
    <row r="20" spans="1:24" ht="12.75" customHeight="1" x14ac:dyDescent="0.2">
      <c r="A20" s="327" t="s">
        <v>32</v>
      </c>
      <c r="B20" s="323" t="str">
        <f>BILANCA!B7</f>
        <v>Nefinancijska imovina (šifre 01+02+03+04+05+06)</v>
      </c>
      <c r="C20" s="319"/>
      <c r="D20" s="319"/>
      <c r="E20" s="319"/>
      <c r="F20" s="320"/>
      <c r="G20" s="157" t="str">
        <f>BILANCA!C7</f>
        <v>B002</v>
      </c>
      <c r="H20" s="172">
        <f>BILANCA!D7</f>
        <v>241867358.17000005</v>
      </c>
      <c r="I20" s="173">
        <f>BILANCA!E7</f>
        <v>254176969.36999997</v>
      </c>
      <c r="J20" s="4"/>
      <c r="K20" s="4"/>
      <c r="L20" s="4"/>
      <c r="M20" s="4"/>
      <c r="N20" s="4"/>
      <c r="O20" s="4"/>
      <c r="P20" s="4"/>
      <c r="Q20" s="4"/>
      <c r="R20" s="4"/>
      <c r="S20" s="4"/>
      <c r="T20" s="4"/>
      <c r="U20" s="4"/>
      <c r="V20" s="4"/>
      <c r="W20" s="4"/>
      <c r="X20" s="4"/>
    </row>
    <row r="21" spans="1:24" ht="12.75" customHeight="1" x14ac:dyDescent="0.2">
      <c r="A21" s="328"/>
      <c r="B21" s="312" t="str">
        <f>BILANCA!B68</f>
        <v>Financijska imovina (šifre 11+12+13+14+15+16+17+19)</v>
      </c>
      <c r="C21" s="313"/>
      <c r="D21" s="313"/>
      <c r="E21" s="313"/>
      <c r="F21" s="314"/>
      <c r="G21" s="158" t="str">
        <f>BILANCA!C68</f>
        <v>1</v>
      </c>
      <c r="H21" s="174">
        <f>BILANCA!D68</f>
        <v>72465110.689999998</v>
      </c>
      <c r="I21" s="175">
        <f>BILANCA!E68</f>
        <v>78620049.889999986</v>
      </c>
      <c r="J21" s="4"/>
      <c r="K21" s="4"/>
      <c r="L21" s="4"/>
      <c r="M21" s="4"/>
      <c r="N21" s="4"/>
      <c r="O21" s="4"/>
      <c r="P21" s="4"/>
      <c r="Q21" s="4"/>
      <c r="R21" s="4"/>
      <c r="S21" s="4"/>
      <c r="T21" s="4"/>
      <c r="U21" s="4"/>
      <c r="V21" s="4"/>
      <c r="W21" s="4"/>
      <c r="X21" s="4"/>
    </row>
    <row r="22" spans="1:24" ht="12.75" customHeight="1" x14ac:dyDescent="0.2">
      <c r="A22" s="328"/>
      <c r="B22" s="312" t="str">
        <f>BILANCA!B176</f>
        <v xml:space="preserve">Obveze (šifre 23+24+25+26+29) </v>
      </c>
      <c r="C22" s="313"/>
      <c r="D22" s="313"/>
      <c r="E22" s="313"/>
      <c r="F22" s="314"/>
      <c r="G22" s="158" t="str">
        <f>BILANCA!C176</f>
        <v>2</v>
      </c>
      <c r="H22" s="174">
        <f>BILANCA!D176</f>
        <v>17848624.530000001</v>
      </c>
      <c r="I22" s="175">
        <f>BILANCA!E176</f>
        <v>19418468.780000001</v>
      </c>
      <c r="J22" s="4"/>
      <c r="K22" s="4"/>
      <c r="L22" s="4"/>
      <c r="M22" s="4"/>
      <c r="N22" s="4"/>
      <c r="O22" s="4"/>
      <c r="P22" s="4"/>
      <c r="Q22" s="4"/>
      <c r="R22" s="4"/>
      <c r="S22" s="4"/>
      <c r="T22" s="4"/>
      <c r="U22" s="4"/>
      <c r="V22" s="4"/>
      <c r="W22" s="4"/>
      <c r="X22" s="4"/>
    </row>
    <row r="23" spans="1:24" ht="12.75" customHeight="1" x14ac:dyDescent="0.2">
      <c r="A23" s="329"/>
      <c r="B23" s="315" t="str">
        <f>BILANCA!B237</f>
        <v>Vlastiti izvori (šifre 91 + 922 - 93 + 96 do 98)</v>
      </c>
      <c r="C23" s="316"/>
      <c r="D23" s="316"/>
      <c r="E23" s="316"/>
      <c r="F23" s="317"/>
      <c r="G23" s="159" t="str">
        <f>BILANCA!C237</f>
        <v>9</v>
      </c>
      <c r="H23" s="176">
        <f>BILANCA!D237</f>
        <v>296483844.32999998</v>
      </c>
      <c r="I23" s="177">
        <f>BILANCA!E237</f>
        <v>313378550.48000002</v>
      </c>
      <c r="J23" s="4"/>
      <c r="K23" s="4"/>
      <c r="L23" s="4"/>
      <c r="M23" s="4"/>
      <c r="N23" s="4"/>
      <c r="O23" s="4"/>
      <c r="P23" s="4"/>
      <c r="Q23" s="4"/>
      <c r="R23" s="4"/>
      <c r="S23" s="4"/>
      <c r="T23" s="4"/>
      <c r="U23" s="4"/>
      <c r="V23" s="4"/>
      <c r="W23" s="4"/>
      <c r="X23" s="4"/>
    </row>
    <row r="24" spans="1:24" ht="12.75" customHeight="1" x14ac:dyDescent="0.2">
      <c r="A24" s="327" t="s">
        <v>45</v>
      </c>
      <c r="B24" s="323" t="str">
        <f>'RAS-funkcijski'!B5</f>
        <v>Opće javne usluge (šifre 011+012+013+014 do 018)</v>
      </c>
      <c r="C24" s="319"/>
      <c r="D24" s="319"/>
      <c r="E24" s="319"/>
      <c r="F24" s="320"/>
      <c r="G24" s="157" t="str">
        <f>'RAS-funkcijski'!C5</f>
        <v>01</v>
      </c>
      <c r="H24" s="172">
        <f>'RAS-funkcijski'!D5</f>
        <v>6074719.2800000003</v>
      </c>
      <c r="I24" s="173">
        <f>'RAS-funkcijski'!E5</f>
        <v>6686586.8499999996</v>
      </c>
      <c r="J24" s="4"/>
      <c r="K24" s="4"/>
      <c r="L24" s="4"/>
      <c r="M24" s="4"/>
      <c r="N24" s="4"/>
      <c r="O24" s="4"/>
      <c r="P24" s="4"/>
      <c r="Q24" s="4"/>
      <c r="R24" s="4"/>
      <c r="S24" s="4"/>
      <c r="T24" s="4"/>
      <c r="U24" s="4"/>
      <c r="V24" s="4"/>
      <c r="W24" s="4"/>
      <c r="X24" s="4"/>
    </row>
    <row r="25" spans="1:24" ht="12.75" customHeight="1" x14ac:dyDescent="0.2">
      <c r="A25" s="328"/>
      <c r="B25" s="312" t="str">
        <f>'RAS-funkcijski'!B35</f>
        <v>Ekonomski poslovi (šifre 041+042+043+044+045+046+047+048+049)</v>
      </c>
      <c r="C25" s="313"/>
      <c r="D25" s="313"/>
      <c r="E25" s="313"/>
      <c r="F25" s="314"/>
      <c r="G25" s="158" t="str">
        <f>'RAS-funkcijski'!C35</f>
        <v>04</v>
      </c>
      <c r="H25" s="174">
        <f>'RAS-funkcijski'!D35</f>
        <v>4960008.3699999992</v>
      </c>
      <c r="I25" s="175">
        <f>'RAS-funkcijski'!E35</f>
        <v>4528528.13</v>
      </c>
      <c r="J25" s="4"/>
      <c r="K25" s="4"/>
      <c r="L25" s="4"/>
      <c r="M25" s="4"/>
      <c r="N25" s="4"/>
      <c r="O25" s="4"/>
      <c r="P25" s="4"/>
      <c r="Q25" s="4"/>
      <c r="R25" s="4"/>
      <c r="S25" s="4"/>
      <c r="T25" s="4"/>
      <c r="U25" s="4"/>
      <c r="V25" s="4"/>
      <c r="W25" s="4"/>
      <c r="X25" s="4"/>
    </row>
    <row r="26" spans="1:24" ht="12.75" customHeight="1" x14ac:dyDescent="0.2">
      <c r="A26" s="328"/>
      <c r="B26" s="312" t="str">
        <f>'RAS-funkcijski'!B88</f>
        <v>Rashodi vezani za stanovanje i kom. pogodnosti koji nisu drugdje svrstani</v>
      </c>
      <c r="C26" s="313"/>
      <c r="D26" s="313"/>
      <c r="E26" s="313"/>
      <c r="F26" s="314"/>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8"/>
      <c r="B27" s="312" t="str">
        <f>'RAS-funkcijski'!B114</f>
        <v>Obrazovanje (šifre 091+092+093+094+095+096+097+098)</v>
      </c>
      <c r="C27" s="313"/>
      <c r="D27" s="313"/>
      <c r="E27" s="313"/>
      <c r="F27" s="314"/>
      <c r="G27" s="158" t="str">
        <f>'RAS-funkcijski'!C114</f>
        <v>09</v>
      </c>
      <c r="H27" s="174">
        <f>'RAS-funkcijski'!D114</f>
        <v>4195851.7699999996</v>
      </c>
      <c r="I27" s="175">
        <f>'RAS-funkcijski'!E114</f>
        <v>4981123.8899999997</v>
      </c>
      <c r="J27" s="4"/>
      <c r="K27" s="4"/>
      <c r="L27" s="4"/>
      <c r="M27" s="4"/>
      <c r="N27" s="4"/>
      <c r="O27" s="4"/>
      <c r="P27" s="4"/>
      <c r="Q27" s="4"/>
      <c r="R27" s="4"/>
      <c r="S27" s="4"/>
      <c r="T27" s="4"/>
      <c r="U27" s="4"/>
      <c r="V27" s="4"/>
      <c r="W27" s="4"/>
      <c r="X27" s="4"/>
    </row>
    <row r="28" spans="1:24" ht="12.75" customHeight="1" x14ac:dyDescent="0.2">
      <c r="A28" s="329"/>
      <c r="B28" s="315" t="str">
        <f>'RAS-funkcijski'!B141</f>
        <v>Kontrolni zbroj (šifre 01+02+03+04+05+06+07+08+09+10)</v>
      </c>
      <c r="C28" s="316"/>
      <c r="D28" s="316"/>
      <c r="E28" s="316"/>
      <c r="F28" s="317"/>
      <c r="G28" s="159" t="str">
        <f>'RAS-funkcijski'!C141</f>
        <v>R1</v>
      </c>
      <c r="H28" s="178">
        <f>'RAS-funkcijski'!D141</f>
        <v>56733957.090000011</v>
      </c>
      <c r="I28" s="179">
        <f>'RAS-funkcijski'!E141</f>
        <v>54471421.460000001</v>
      </c>
      <c r="J28" s="4"/>
      <c r="K28" s="4"/>
      <c r="L28" s="4"/>
      <c r="M28" s="4"/>
      <c r="N28" s="4"/>
      <c r="O28" s="4"/>
      <c r="P28" s="4"/>
      <c r="Q28" s="4"/>
      <c r="R28" s="4"/>
      <c r="S28" s="4"/>
      <c r="T28" s="4"/>
      <c r="U28" s="4"/>
      <c r="V28" s="4"/>
      <c r="W28" s="4"/>
      <c r="X28" s="4"/>
    </row>
    <row r="29" spans="1:24" ht="12.75" customHeight="1" x14ac:dyDescent="0.2">
      <c r="A29" s="327" t="s">
        <v>36</v>
      </c>
      <c r="B29" s="318" t="str">
        <f>'P-VRIO'!B5</f>
        <v>Promjene u vrijednosti i obujmu imovine (šifre 91511+91512)</v>
      </c>
      <c r="C29" s="319"/>
      <c r="D29" s="319"/>
      <c r="E29" s="319"/>
      <c r="F29" s="320"/>
      <c r="G29" s="157" t="str">
        <f>'P-VRIO'!C5</f>
        <v>9151</v>
      </c>
      <c r="H29" s="172">
        <f>'P-VRIO'!D5</f>
        <v>3314687.27</v>
      </c>
      <c r="I29" s="173">
        <f>'P-VRIO'!E5</f>
        <v>565588.74</v>
      </c>
      <c r="J29" s="4"/>
      <c r="K29" s="4"/>
      <c r="L29" s="4"/>
      <c r="M29" s="4"/>
      <c r="N29" s="4"/>
      <c r="O29" s="4"/>
      <c r="P29" s="4"/>
      <c r="Q29" s="4"/>
      <c r="R29" s="4"/>
      <c r="S29" s="4"/>
      <c r="T29" s="4"/>
      <c r="U29" s="4"/>
      <c r="V29" s="4"/>
      <c r="W29" s="4"/>
      <c r="X29" s="4"/>
    </row>
    <row r="30" spans="1:24" ht="12.75" customHeight="1" x14ac:dyDescent="0.2">
      <c r="A30" s="328"/>
      <c r="B30" s="321" t="str">
        <f>'P-VRIO'!B22</f>
        <v>Promjene u obujmu imovine (šifre P016+P023)</v>
      </c>
      <c r="C30" s="313"/>
      <c r="D30" s="313"/>
      <c r="E30" s="313"/>
      <c r="F30" s="314"/>
      <c r="G30" s="158" t="str">
        <f>'P-VRIO'!C22</f>
        <v>91512</v>
      </c>
      <c r="H30" s="174">
        <f>'P-VRIO'!D22</f>
        <v>3314687.27</v>
      </c>
      <c r="I30" s="175">
        <f>'P-VRIO'!E22</f>
        <v>565588.74</v>
      </c>
      <c r="J30" s="4"/>
      <c r="K30" s="4"/>
      <c r="L30" s="4"/>
      <c r="M30" s="4"/>
      <c r="N30" s="4"/>
      <c r="O30" s="4"/>
      <c r="P30" s="4"/>
      <c r="Q30" s="4"/>
      <c r="R30" s="4"/>
      <c r="S30" s="4"/>
      <c r="T30" s="4"/>
      <c r="U30" s="4"/>
      <c r="V30" s="4"/>
      <c r="W30" s="4"/>
      <c r="X30" s="4"/>
    </row>
    <row r="31" spans="1:24" ht="12.75" customHeight="1" x14ac:dyDescent="0.2">
      <c r="A31" s="328"/>
      <c r="B31" s="321" t="str">
        <f>'P-VRIO'!B38</f>
        <v>Promjene u vrijednosti (revalorizacija) i obujmu obveza (šifre 91521+91522)</v>
      </c>
      <c r="C31" s="313"/>
      <c r="D31" s="313"/>
      <c r="E31" s="313"/>
      <c r="F31" s="314"/>
      <c r="G31" s="158" t="str">
        <f>'P-VRIO'!C38</f>
        <v>9152</v>
      </c>
      <c r="H31" s="174">
        <f>'P-VRIO'!D38</f>
        <v>0</v>
      </c>
      <c r="I31" s="175">
        <f>'P-VRIO'!E38</f>
        <v>100527.49</v>
      </c>
      <c r="J31" s="4"/>
      <c r="K31" s="4"/>
      <c r="L31" s="4"/>
      <c r="M31" s="4"/>
      <c r="N31" s="4"/>
      <c r="O31" s="4"/>
      <c r="P31" s="4"/>
      <c r="Q31" s="4"/>
      <c r="R31" s="4"/>
      <c r="S31" s="4"/>
      <c r="T31" s="4"/>
      <c r="U31" s="4"/>
      <c r="V31" s="4"/>
      <c r="W31" s="4"/>
      <c r="X31" s="4"/>
    </row>
    <row r="32" spans="1:24" ht="12.75" customHeight="1" x14ac:dyDescent="0.2">
      <c r="A32" s="329"/>
      <c r="B32" s="322" t="str">
        <f>'P-VRIO'!B44</f>
        <v>Promjene u obujmu obveza (šifre P035 do P038)</v>
      </c>
      <c r="C32" s="316"/>
      <c r="D32" s="316"/>
      <c r="E32" s="316"/>
      <c r="F32" s="317"/>
      <c r="G32" s="159" t="str">
        <f>'P-VRIO'!C44</f>
        <v>91522</v>
      </c>
      <c r="H32" s="178">
        <f>'P-VRIO'!D44</f>
        <v>0</v>
      </c>
      <c r="I32" s="179">
        <f>'P-VRIO'!E44</f>
        <v>100527.49</v>
      </c>
      <c r="J32" s="4"/>
      <c r="K32" s="4"/>
      <c r="L32" s="4"/>
      <c r="M32" s="4"/>
      <c r="N32" s="4"/>
      <c r="O32" s="4"/>
      <c r="P32" s="4"/>
      <c r="Q32" s="4"/>
      <c r="R32" s="4"/>
      <c r="S32" s="4"/>
      <c r="T32" s="4"/>
      <c r="U32" s="4"/>
      <c r="V32" s="4"/>
      <c r="W32" s="4"/>
      <c r="X32" s="4"/>
    </row>
    <row r="33" spans="1:24" ht="12.75" customHeight="1" x14ac:dyDescent="0.2">
      <c r="A33" s="327" t="s">
        <v>37</v>
      </c>
      <c r="B33" s="323" t="str">
        <f>OBVEZE!B5</f>
        <v>Stanje obveza 1. siječnja (=stanju obveza iz Izvještaja o obvezama na 31. prosinca prethodne godine)</v>
      </c>
      <c r="C33" s="319"/>
      <c r="D33" s="319"/>
      <c r="E33" s="319"/>
      <c r="F33" s="320"/>
      <c r="G33" s="157" t="str">
        <f>OBVEZE!C5</f>
        <v>V001</v>
      </c>
      <c r="H33" s="180" t="s">
        <v>46</v>
      </c>
      <c r="I33" s="181">
        <f>OBVEZE!D5</f>
        <v>17848624.530000001</v>
      </c>
      <c r="J33" s="4"/>
      <c r="K33" s="4"/>
      <c r="L33" s="4"/>
      <c r="M33" s="4"/>
      <c r="N33" s="4"/>
      <c r="O33" s="4"/>
      <c r="P33" s="4"/>
      <c r="Q33" s="4"/>
      <c r="R33" s="4"/>
      <c r="S33" s="4"/>
      <c r="T33" s="4"/>
      <c r="U33" s="4"/>
      <c r="V33" s="4"/>
      <c r="W33" s="4"/>
      <c r="X33" s="4"/>
    </row>
    <row r="34" spans="1:24" ht="12.75" customHeight="1" x14ac:dyDescent="0.2">
      <c r="A34" s="328"/>
      <c r="B34" s="312" t="str">
        <f>OBVEZE!B42</f>
        <v>Stanje obveza na kraju izvještajnog razdoblja (šifre V001+V002-V004) i (šifre V007+V009)</v>
      </c>
      <c r="C34" s="313"/>
      <c r="D34" s="313"/>
      <c r="E34" s="313"/>
      <c r="F34" s="314"/>
      <c r="G34" s="158" t="str">
        <f>OBVEZE!C42</f>
        <v>V006</v>
      </c>
      <c r="H34" s="174" t="s">
        <v>46</v>
      </c>
      <c r="I34" s="175">
        <f>OBVEZE!D42</f>
        <v>19418468.779999986</v>
      </c>
      <c r="J34" s="4"/>
      <c r="K34" s="4"/>
      <c r="L34" s="4"/>
      <c r="M34" s="4"/>
      <c r="N34" s="4"/>
      <c r="O34" s="4"/>
      <c r="P34" s="4"/>
      <c r="Q34" s="4"/>
      <c r="R34" s="4"/>
      <c r="S34" s="4"/>
      <c r="T34" s="4"/>
      <c r="U34" s="4"/>
      <c r="V34" s="4"/>
      <c r="W34" s="4"/>
      <c r="X34" s="4"/>
    </row>
    <row r="35" spans="1:24" ht="12.75" customHeight="1" x14ac:dyDescent="0.2">
      <c r="A35" s="328"/>
      <c r="B35" s="312" t="str">
        <f>OBVEZE!B43</f>
        <v>Stanje dospjelih obveza na kraju izvještajnog razdoblja (šifre V008+D23+D24 + 'D dio 25,26')</v>
      </c>
      <c r="C35" s="313"/>
      <c r="D35" s="313"/>
      <c r="E35" s="313"/>
      <c r="F35" s="314"/>
      <c r="G35" s="158" t="str">
        <f>OBVEZE!C43</f>
        <v>V007</v>
      </c>
      <c r="H35" s="174" t="s">
        <v>46</v>
      </c>
      <c r="I35" s="175">
        <f>OBVEZE!D43</f>
        <v>1816092.19</v>
      </c>
      <c r="J35" s="4"/>
      <c r="K35" s="4"/>
      <c r="L35" s="4"/>
      <c r="M35" s="4"/>
      <c r="N35" s="4"/>
      <c r="O35" s="4"/>
      <c r="P35" s="4"/>
      <c r="Q35" s="4"/>
      <c r="R35" s="4"/>
      <c r="S35" s="4"/>
      <c r="T35" s="4"/>
      <c r="U35" s="4"/>
      <c r="V35" s="4"/>
      <c r="W35" s="4"/>
      <c r="X35" s="4"/>
    </row>
    <row r="36" spans="1:24" ht="12.75" customHeight="1" x14ac:dyDescent="0.2">
      <c r="A36" s="329"/>
      <c r="B36" s="315" t="str">
        <f>OBVEZE!B101</f>
        <v>Stanje nedospjelih obveza na kraju izvještajnog razdoblja (šifre V010 + ND23 + ND24 + 'ND dio 25,26')</v>
      </c>
      <c r="C36" s="316"/>
      <c r="D36" s="316"/>
      <c r="E36" s="316"/>
      <c r="F36" s="317"/>
      <c r="G36" s="159" t="str">
        <f>OBVEZE!C101</f>
        <v>V009</v>
      </c>
      <c r="H36" s="178" t="s">
        <v>46</v>
      </c>
      <c r="I36" s="179">
        <f>OBVEZE!D101</f>
        <v>17602376.59</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1" t="s">
        <v>47</v>
      </c>
      <c r="I39" s="311"/>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499" zoomScaleNormal="100" workbookViewId="0">
      <selection activeCell="E294" sqref="E294"/>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9" t="s">
        <v>51</v>
      </c>
      <c r="B2" s="350"/>
      <c r="C2" s="350"/>
      <c r="D2" s="350"/>
      <c r="E2" s="350"/>
      <c r="F2" s="350"/>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1" t="s">
        <v>57</v>
      </c>
      <c r="B5" s="352"/>
      <c r="C5" s="214"/>
      <c r="D5" s="72"/>
      <c r="E5" s="72"/>
      <c r="F5" s="59"/>
    </row>
    <row r="6" spans="1:25" ht="12.75" customHeight="1" x14ac:dyDescent="0.2">
      <c r="A6" s="53">
        <v>6</v>
      </c>
      <c r="B6" s="85" t="s">
        <v>58</v>
      </c>
      <c r="C6" s="50" t="s">
        <v>59</v>
      </c>
      <c r="D6" s="51">
        <f>D7+D44+D50+D82+D106+D124+D133+D139</f>
        <v>68971011.979999989</v>
      </c>
      <c r="E6" s="51">
        <f>E7+E44+E50+E82+E106+E124+E133+E139</f>
        <v>79532437.590000004</v>
      </c>
      <c r="F6" s="52">
        <f t="shared" ref="F6:F131" si="0">IF(D6&lt;&gt;0,IF(E6/D6&gt;=100,"&gt;&gt;100",E6/D6*100),"-")</f>
        <v>115.31284710316065</v>
      </c>
    </row>
    <row r="7" spans="1:25" ht="12.75" customHeight="1" x14ac:dyDescent="0.2">
      <c r="A7" s="53">
        <v>61</v>
      </c>
      <c r="B7" s="294" t="s">
        <v>60</v>
      </c>
      <c r="C7" s="50" t="s">
        <v>61</v>
      </c>
      <c r="D7" s="51">
        <f t="shared" ref="D7:E7" si="1">D8+D17+D23+D29+D37+D40</f>
        <v>36753219.959999993</v>
      </c>
      <c r="E7" s="51">
        <f t="shared" si="1"/>
        <v>45511550.170000009</v>
      </c>
      <c r="F7" s="52">
        <f t="shared" si="0"/>
        <v>123.83010310261811</v>
      </c>
    </row>
    <row r="8" spans="1:25" ht="12.75" customHeight="1" x14ac:dyDescent="0.2">
      <c r="A8" s="53">
        <v>611</v>
      </c>
      <c r="B8" s="85" t="s">
        <v>62</v>
      </c>
      <c r="C8" s="50" t="s">
        <v>63</v>
      </c>
      <c r="D8" s="51">
        <f t="shared" ref="D8:E8" si="2">SUM(D9:D14)-D15-D16</f>
        <v>27694701.73</v>
      </c>
      <c r="E8" s="51">
        <f t="shared" si="2"/>
        <v>37193222.150000006</v>
      </c>
      <c r="F8" s="52">
        <f t="shared" si="0"/>
        <v>134.2972475840418</v>
      </c>
    </row>
    <row r="9" spans="1:25" ht="12.75" customHeight="1" x14ac:dyDescent="0.2">
      <c r="A9" s="53">
        <v>6111</v>
      </c>
      <c r="B9" s="85" t="s">
        <v>64</v>
      </c>
      <c r="C9" s="50" t="s">
        <v>65</v>
      </c>
      <c r="D9" s="242">
        <v>24248508.850000001</v>
      </c>
      <c r="E9" s="242">
        <f>3155.84+349394.83+60024.62+843.11+28633932.44+1659539.5+1547322.67+198179.52+10.45</f>
        <v>32452402.979999997</v>
      </c>
      <c r="F9" s="52">
        <f t="shared" si="0"/>
        <v>133.83257164697778</v>
      </c>
    </row>
    <row r="10" spans="1:25" ht="12.75" customHeight="1" x14ac:dyDescent="0.2">
      <c r="A10" s="53">
        <v>6112</v>
      </c>
      <c r="B10" s="85" t="s">
        <v>66</v>
      </c>
      <c r="C10" s="50" t="s">
        <v>67</v>
      </c>
      <c r="D10" s="242">
        <v>1296579.28</v>
      </c>
      <c r="E10" s="242">
        <f>1460733.6+379291.45+0</f>
        <v>1840025.05</v>
      </c>
      <c r="F10" s="52">
        <f t="shared" si="0"/>
        <v>141.91380954352439</v>
      </c>
    </row>
    <row r="11" spans="1:25" ht="12.75" customHeight="1" x14ac:dyDescent="0.2">
      <c r="A11" s="53">
        <v>6113</v>
      </c>
      <c r="B11" s="85" t="s">
        <v>68</v>
      </c>
      <c r="C11" s="50" t="s">
        <v>69</v>
      </c>
      <c r="D11" s="242">
        <v>1705564.39</v>
      </c>
      <c r="E11" s="242">
        <f>1127069.84+642350.91+254398.81+61458.71</f>
        <v>2085278.27</v>
      </c>
      <c r="F11" s="52">
        <f t="shared" si="0"/>
        <v>122.26323920845931</v>
      </c>
    </row>
    <row r="12" spans="1:25" ht="12.75" customHeight="1" x14ac:dyDescent="0.2">
      <c r="A12" s="53">
        <v>6114</v>
      </c>
      <c r="B12" s="85" t="s">
        <v>70</v>
      </c>
      <c r="C12" s="50" t="s">
        <v>71</v>
      </c>
      <c r="D12" s="242">
        <v>2525879.31</v>
      </c>
      <c r="E12" s="242">
        <f>68562.75+16.34+2928798.18</f>
        <v>2997377.27</v>
      </c>
      <c r="F12" s="52">
        <f t="shared" si="0"/>
        <v>118.66668601834346</v>
      </c>
    </row>
    <row r="13" spans="1:25" ht="12.75" customHeight="1" x14ac:dyDescent="0.2">
      <c r="A13" s="53">
        <v>6115</v>
      </c>
      <c r="B13" s="85" t="s">
        <v>72</v>
      </c>
      <c r="C13" s="50" t="s">
        <v>73</v>
      </c>
      <c r="D13" s="242">
        <v>962822.95</v>
      </c>
      <c r="E13" s="242">
        <v>1457444.6</v>
      </c>
      <c r="F13" s="52">
        <f t="shared" si="0"/>
        <v>151.37202535523278</v>
      </c>
    </row>
    <row r="14" spans="1:25" ht="12.75" customHeight="1" x14ac:dyDescent="0.2">
      <c r="A14" s="53">
        <v>6116</v>
      </c>
      <c r="B14" s="85" t="s">
        <v>74</v>
      </c>
      <c r="C14" s="50" t="s">
        <v>75</v>
      </c>
      <c r="D14" s="242">
        <v>0</v>
      </c>
      <c r="E14" s="242">
        <v>56.42</v>
      </c>
      <c r="F14" s="52" t="str">
        <f t="shared" si="0"/>
        <v>-</v>
      </c>
    </row>
    <row r="15" spans="1:25" ht="12.75" customHeight="1" x14ac:dyDescent="0.2">
      <c r="A15" s="53">
        <v>6117</v>
      </c>
      <c r="B15" s="85" t="s">
        <v>76</v>
      </c>
      <c r="C15" s="50" t="s">
        <v>77</v>
      </c>
      <c r="D15" s="242">
        <v>3044653.05</v>
      </c>
      <c r="E15" s="242">
        <v>3639362.44</v>
      </c>
      <c r="F15" s="52">
        <f t="shared" si="0"/>
        <v>119.53291163996502</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8254137.5699999994</v>
      </c>
      <c r="E23" s="51">
        <f t="shared" si="4"/>
        <v>7356555.1800000006</v>
      </c>
      <c r="F23" s="52">
        <f t="shared" si="0"/>
        <v>89.125667189479628</v>
      </c>
    </row>
    <row r="24" spans="1:6" ht="12.75" customHeight="1" x14ac:dyDescent="0.2">
      <c r="A24" s="53">
        <v>6131</v>
      </c>
      <c r="B24" s="85" t="s">
        <v>94</v>
      </c>
      <c r="C24" s="50" t="s">
        <v>95</v>
      </c>
      <c r="D24" s="242">
        <v>463602.85</v>
      </c>
      <c r="E24" s="242">
        <v>529581.94999999995</v>
      </c>
      <c r="F24" s="52">
        <f t="shared" si="0"/>
        <v>114.23181501149098</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7790534.7199999997</v>
      </c>
      <c r="E27" s="242">
        <v>6826973.2300000004</v>
      </c>
      <c r="F27" s="52">
        <f t="shared" si="0"/>
        <v>87.631638589244361</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804360.33</v>
      </c>
      <c r="E29" s="51">
        <f t="shared" si="5"/>
        <v>961207.34</v>
      </c>
      <c r="F29" s="52">
        <f t="shared" si="0"/>
        <v>119.49959541142464</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803172.47</v>
      </c>
      <c r="E31" s="242">
        <v>961087.15</v>
      </c>
      <c r="F31" s="52">
        <f t="shared" si="0"/>
        <v>119.6613661322331</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1187.8599999999999</v>
      </c>
      <c r="E33" s="242">
        <v>120.19</v>
      </c>
      <c r="F33" s="52">
        <f t="shared" si="0"/>
        <v>10.11819574697355</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20.329999999999998</v>
      </c>
      <c r="E40" s="51">
        <f t="shared" si="7"/>
        <v>565.5</v>
      </c>
      <c r="F40" s="52">
        <f t="shared" si="0"/>
        <v>2781.6035415641909</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20.329999999999998</v>
      </c>
      <c r="E43" s="242">
        <v>565.5</v>
      </c>
      <c r="F43" s="52">
        <f t="shared" si="0"/>
        <v>2781.6035415641909</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12124376.48</v>
      </c>
      <c r="E50" s="51">
        <f>E51+E54+E59+E62+E65+E68+E71+E74+E77</f>
        <v>11855300.949999999</v>
      </c>
      <c r="F50" s="52">
        <f t="shared" si="0"/>
        <v>97.780706245439845</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958184.52</v>
      </c>
      <c r="E54" s="51">
        <f t="shared" si="11"/>
        <v>387021.79</v>
      </c>
      <c r="F54" s="52">
        <f t="shared" si="0"/>
        <v>40.391154513746471</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958184.52</v>
      </c>
      <c r="E57" s="242">
        <v>387021.79</v>
      </c>
      <c r="F57" s="52">
        <f t="shared" si="0"/>
        <v>40.391154513746471</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1296448.56</v>
      </c>
      <c r="E59" s="51">
        <f t="shared" si="12"/>
        <v>1283787.25</v>
      </c>
      <c r="F59" s="52">
        <f t="shared" si="0"/>
        <v>99.023385085174525</v>
      </c>
    </row>
    <row r="60" spans="1:6" ht="24" x14ac:dyDescent="0.2">
      <c r="A60" s="53">
        <v>6331</v>
      </c>
      <c r="B60" s="86" t="s">
        <v>166</v>
      </c>
      <c r="C60" s="50" t="s">
        <v>167</v>
      </c>
      <c r="D60" s="242">
        <v>801795.42</v>
      </c>
      <c r="E60" s="242">
        <f>1283787.25-428361.13</f>
        <v>855426.12</v>
      </c>
      <c r="F60" s="52">
        <f t="shared" si="0"/>
        <v>106.68882593517432</v>
      </c>
    </row>
    <row r="61" spans="1:6" ht="24" x14ac:dyDescent="0.2">
      <c r="A61" s="53">
        <v>6332</v>
      </c>
      <c r="B61" s="86" t="s">
        <v>168</v>
      </c>
      <c r="C61" s="50" t="s">
        <v>169</v>
      </c>
      <c r="D61" s="242">
        <v>494653.14</v>
      </c>
      <c r="E61" s="242">
        <f>299066.02+36849.04+59725.26+32720.81</f>
        <v>428361.13</v>
      </c>
      <c r="F61" s="52">
        <f t="shared" si="0"/>
        <v>86.598283799431655</v>
      </c>
    </row>
    <row r="62" spans="1:6" ht="12.75" customHeight="1" x14ac:dyDescent="0.2">
      <c r="A62" s="53">
        <v>634</v>
      </c>
      <c r="B62" s="85" t="s">
        <v>170</v>
      </c>
      <c r="C62" s="50" t="s">
        <v>171</v>
      </c>
      <c r="D62" s="51">
        <f t="shared" ref="D62:E62" si="13">SUM(D63:D64)</f>
        <v>2678798.23</v>
      </c>
      <c r="E62" s="51">
        <f t="shared" si="13"/>
        <v>1359219.54</v>
      </c>
      <c r="F62" s="52">
        <f t="shared" si="0"/>
        <v>50.739899884135731</v>
      </c>
    </row>
    <row r="63" spans="1:6" ht="12.75" customHeight="1" x14ac:dyDescent="0.2">
      <c r="A63" s="53">
        <v>6341</v>
      </c>
      <c r="B63" s="85" t="s">
        <v>172</v>
      </c>
      <c r="C63" s="50" t="s">
        <v>173</v>
      </c>
      <c r="D63" s="242">
        <v>502144.17</v>
      </c>
      <c r="E63" s="242">
        <v>559219.54</v>
      </c>
      <c r="F63" s="52">
        <f t="shared" si="0"/>
        <v>111.3663313068038</v>
      </c>
    </row>
    <row r="64" spans="1:6" ht="12.75" customHeight="1" x14ac:dyDescent="0.2">
      <c r="A64" s="53">
        <v>6342</v>
      </c>
      <c r="B64" s="85" t="s">
        <v>174</v>
      </c>
      <c r="C64" s="50" t="s">
        <v>175</v>
      </c>
      <c r="D64" s="242">
        <v>2176654.06</v>
      </c>
      <c r="E64" s="242">
        <v>800000</v>
      </c>
      <c r="F64" s="52">
        <f t="shared" si="0"/>
        <v>36.753658502812335</v>
      </c>
    </row>
    <row r="65" spans="1:6" ht="12.75" customHeight="1" x14ac:dyDescent="0.2">
      <c r="A65" s="53">
        <v>635</v>
      </c>
      <c r="B65" s="85" t="s">
        <v>176</v>
      </c>
      <c r="C65" s="50" t="s">
        <v>177</v>
      </c>
      <c r="D65" s="51">
        <f t="shared" ref="D65:E65" si="14">SUM(D66:D67)</f>
        <v>2219215.5099999998</v>
      </c>
      <c r="E65" s="51">
        <f t="shared" si="14"/>
        <v>1914639.51</v>
      </c>
      <c r="F65" s="52">
        <f t="shared" si="0"/>
        <v>86.275510484333267</v>
      </c>
    </row>
    <row r="66" spans="1:6" ht="12.75" customHeight="1" x14ac:dyDescent="0.2">
      <c r="A66" s="53">
        <v>6351</v>
      </c>
      <c r="B66" s="85" t="s">
        <v>178</v>
      </c>
      <c r="C66" s="50" t="s">
        <v>179</v>
      </c>
      <c r="D66" s="242">
        <v>1853849.43</v>
      </c>
      <c r="E66" s="242">
        <f>1914639.51-274994.24</f>
        <v>1639645.27</v>
      </c>
      <c r="F66" s="52">
        <f t="shared" si="0"/>
        <v>88.445439174636746</v>
      </c>
    </row>
    <row r="67" spans="1:6" ht="12.75" customHeight="1" x14ac:dyDescent="0.2">
      <c r="A67" s="53">
        <v>6352</v>
      </c>
      <c r="B67" s="85" t="s">
        <v>180</v>
      </c>
      <c r="C67" s="50" t="s">
        <v>181</v>
      </c>
      <c r="D67" s="242">
        <v>365366.08</v>
      </c>
      <c r="E67" s="242">
        <v>274994.24</v>
      </c>
      <c r="F67" s="52">
        <f t="shared" si="0"/>
        <v>75.26539956856422</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4971729.66</v>
      </c>
      <c r="E74" s="51">
        <f t="shared" si="17"/>
        <v>6910632.8600000003</v>
      </c>
      <c r="F74" s="52">
        <f t="shared" si="0"/>
        <v>138.99856453578775</v>
      </c>
    </row>
    <row r="75" spans="1:6" ht="12.75" customHeight="1" x14ac:dyDescent="0.2">
      <c r="A75" s="53" t="s">
        <v>196</v>
      </c>
      <c r="B75" s="85" t="s">
        <v>197</v>
      </c>
      <c r="C75" s="50" t="s">
        <v>196</v>
      </c>
      <c r="D75" s="242">
        <v>848677.04</v>
      </c>
      <c r="E75" s="242">
        <f>71584.11+891513.31+16305.5+569870.85+159982.64+88452.21</f>
        <v>1797708.62</v>
      </c>
      <c r="F75" s="52">
        <f t="shared" si="0"/>
        <v>211.8248209000682</v>
      </c>
    </row>
    <row r="76" spans="1:6" ht="12.75" customHeight="1" x14ac:dyDescent="0.2">
      <c r="A76" s="53" t="s">
        <v>198</v>
      </c>
      <c r="B76" s="85" t="s">
        <v>199</v>
      </c>
      <c r="C76" s="50" t="s">
        <v>198</v>
      </c>
      <c r="D76" s="242">
        <v>4123052.62</v>
      </c>
      <c r="E76" s="242">
        <f>1728933.91+1314460.24+796767.8+388466.48+25797.91+858497.9</f>
        <v>5112924.24</v>
      </c>
      <c r="F76" s="52">
        <f t="shared" si="0"/>
        <v>124.00822184995543</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4436195.4000000004</v>
      </c>
      <c r="E82" s="51">
        <f t="shared" si="19"/>
        <v>5065112.25</v>
      </c>
      <c r="F82" s="52">
        <f t="shared" si="0"/>
        <v>114.17694202559245</v>
      </c>
    </row>
    <row r="83" spans="1:6" ht="12.75" customHeight="1" x14ac:dyDescent="0.2">
      <c r="A83" s="53">
        <v>641</v>
      </c>
      <c r="B83" s="85" t="s">
        <v>212</v>
      </c>
      <c r="C83" s="50" t="s">
        <v>213</v>
      </c>
      <c r="D83" s="51">
        <f t="shared" ref="D83:E83" si="20">SUM(D84:D90)</f>
        <v>256125.43000000002</v>
      </c>
      <c r="E83" s="51">
        <f t="shared" si="20"/>
        <v>756246.10000000009</v>
      </c>
      <c r="F83" s="52">
        <f t="shared" si="0"/>
        <v>295.263965003397</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1655.98</v>
      </c>
      <c r="E85" s="242">
        <v>34232.93</v>
      </c>
      <c r="F85" s="52">
        <f t="shared" si="0"/>
        <v>2067.2308844309714</v>
      </c>
    </row>
    <row r="86" spans="1:6" ht="12.75" customHeight="1" x14ac:dyDescent="0.2">
      <c r="A86" s="53">
        <v>6414</v>
      </c>
      <c r="B86" s="85" t="s">
        <v>218</v>
      </c>
      <c r="C86" s="50" t="s">
        <v>219</v>
      </c>
      <c r="D86" s="242">
        <v>254469.45</v>
      </c>
      <c r="E86" s="242">
        <v>722013.17</v>
      </c>
      <c r="F86" s="52">
        <f t="shared" si="0"/>
        <v>283.73275063077313</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4180069.97</v>
      </c>
      <c r="E91" s="51">
        <f t="shared" si="21"/>
        <v>4308866.1499999994</v>
      </c>
      <c r="F91" s="52">
        <f t="shared" si="0"/>
        <v>103.08119674848409</v>
      </c>
    </row>
    <row r="92" spans="1:6" ht="12.75" customHeight="1" x14ac:dyDescent="0.2">
      <c r="A92" s="53">
        <v>6421</v>
      </c>
      <c r="B92" s="85" t="s">
        <v>230</v>
      </c>
      <c r="C92" s="50" t="s">
        <v>231</v>
      </c>
      <c r="D92" s="242">
        <v>264776.53000000003</v>
      </c>
      <c r="E92" s="242">
        <f>120981.96+82664.93+5013.66+13613.16</f>
        <v>222273.71000000002</v>
      </c>
      <c r="F92" s="52">
        <f t="shared" si="0"/>
        <v>83.947663337079007</v>
      </c>
    </row>
    <row r="93" spans="1:6" ht="12.75" customHeight="1" x14ac:dyDescent="0.2">
      <c r="A93" s="53">
        <v>6422</v>
      </c>
      <c r="B93" s="85" t="s">
        <v>232</v>
      </c>
      <c r="C93" s="50" t="s">
        <v>233</v>
      </c>
      <c r="D93" s="242">
        <v>3468535.62</v>
      </c>
      <c r="E93" s="242">
        <f>846.81+90388.51+2124841.09+73018.19+743472.73+28420.6+2654.44+311916.81+283491.43</f>
        <v>3659050.61</v>
      </c>
      <c r="F93" s="52">
        <f t="shared" si="0"/>
        <v>105.49266350045441</v>
      </c>
    </row>
    <row r="94" spans="1:6" ht="12.75" customHeight="1" x14ac:dyDescent="0.2">
      <c r="A94" s="53">
        <v>6423</v>
      </c>
      <c r="B94" s="85" t="s">
        <v>234</v>
      </c>
      <c r="C94" s="50" t="s">
        <v>235</v>
      </c>
      <c r="D94" s="242">
        <v>353272.96</v>
      </c>
      <c r="E94" s="242">
        <f>80343.03+7905.41+268632.3</f>
        <v>356880.74</v>
      </c>
      <c r="F94" s="52">
        <f t="shared" si="0"/>
        <v>101.02124430921631</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93484.86</v>
      </c>
      <c r="E97" s="242">
        <v>70661.09</v>
      </c>
      <c r="F97" s="52">
        <f t="shared" si="0"/>
        <v>75.585597496749727</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15071033.98</v>
      </c>
      <c r="E106" s="51">
        <f t="shared" si="23"/>
        <v>16590874.330000002</v>
      </c>
      <c r="F106" s="52">
        <f t="shared" si="0"/>
        <v>110.08451279465565</v>
      </c>
    </row>
    <row r="107" spans="1:6" ht="12.75" customHeight="1" x14ac:dyDescent="0.2">
      <c r="A107" s="53">
        <v>651</v>
      </c>
      <c r="B107" s="85" t="s">
        <v>260</v>
      </c>
      <c r="C107" s="50" t="s">
        <v>261</v>
      </c>
      <c r="D107" s="51">
        <f t="shared" ref="D107:E107" si="24">SUM(D108:D111)</f>
        <v>993347.90000000014</v>
      </c>
      <c r="E107" s="51">
        <f t="shared" si="24"/>
        <v>813273.3</v>
      </c>
      <c r="F107" s="52">
        <f t="shared" si="0"/>
        <v>81.871950401264243</v>
      </c>
    </row>
    <row r="108" spans="1:6" ht="12.75" customHeight="1" x14ac:dyDescent="0.2">
      <c r="A108" s="53">
        <v>6511</v>
      </c>
      <c r="B108" s="85" t="s">
        <v>262</v>
      </c>
      <c r="C108" s="50" t="s">
        <v>263</v>
      </c>
      <c r="D108" s="242">
        <v>72343.320000000007</v>
      </c>
      <c r="E108" s="242">
        <v>35237.96</v>
      </c>
      <c r="F108" s="52">
        <f t="shared" si="0"/>
        <v>48.70934870005965</v>
      </c>
    </row>
    <row r="109" spans="1:6" ht="12.75" customHeight="1" x14ac:dyDescent="0.2">
      <c r="A109" s="53">
        <v>6512</v>
      </c>
      <c r="B109" s="85" t="s">
        <v>264</v>
      </c>
      <c r="C109" s="50" t="s">
        <v>265</v>
      </c>
      <c r="D109" s="242">
        <v>514859.01</v>
      </c>
      <c r="E109" s="242">
        <f>157691.87+2012.52+123159.89</f>
        <v>282864.27999999997</v>
      </c>
      <c r="F109" s="52">
        <f t="shared" si="0"/>
        <v>54.940143710411114</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406145.57</v>
      </c>
      <c r="E111" s="242">
        <f>403950.36+6091+33630.19+49525.96+1973.55</f>
        <v>495171.06</v>
      </c>
      <c r="F111" s="52">
        <f t="shared" si="0"/>
        <v>121.91960138824116</v>
      </c>
    </row>
    <row r="112" spans="1:6" ht="12.75" customHeight="1" x14ac:dyDescent="0.2">
      <c r="A112" s="53">
        <v>652</v>
      </c>
      <c r="B112" s="85" t="s">
        <v>270</v>
      </c>
      <c r="C112" s="50" t="s">
        <v>271</v>
      </c>
      <c r="D112" s="51">
        <f t="shared" ref="D112:E112" si="25">SUM(D113:D119)</f>
        <v>333458.37</v>
      </c>
      <c r="E112" s="51">
        <f t="shared" si="25"/>
        <v>311771.65999999997</v>
      </c>
      <c r="F112" s="52">
        <f t="shared" si="0"/>
        <v>93.49642655543478</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34182.78</v>
      </c>
      <c r="E114" s="242">
        <v>21266.16</v>
      </c>
      <c r="F114" s="52">
        <f t="shared" si="0"/>
        <v>62.213079217079482</v>
      </c>
    </row>
    <row r="115" spans="1:6" ht="12.75" customHeight="1" x14ac:dyDescent="0.2">
      <c r="A115" s="53">
        <v>6524</v>
      </c>
      <c r="B115" s="85" t="s">
        <v>276</v>
      </c>
      <c r="C115" s="50" t="s">
        <v>277</v>
      </c>
      <c r="D115" s="242">
        <v>6.09</v>
      </c>
      <c r="E115" s="242">
        <v>98.57</v>
      </c>
      <c r="F115" s="52">
        <f t="shared" si="0"/>
        <v>1618.5550082101806</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299269.5</v>
      </c>
      <c r="E117" s="242">
        <f>15881.88+3402.45+31273.71+33491.39+180398.37+583.3+37.96+25337.87</f>
        <v>290406.93</v>
      </c>
      <c r="F117" s="52">
        <f t="shared" si="0"/>
        <v>97.038598988537089</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13744227.710000001</v>
      </c>
      <c r="E120" s="51">
        <f t="shared" si="26"/>
        <v>15465829.370000001</v>
      </c>
      <c r="F120" s="52">
        <f t="shared" si="0"/>
        <v>112.52599779576849</v>
      </c>
    </row>
    <row r="121" spans="1:6" ht="12.75" customHeight="1" x14ac:dyDescent="0.2">
      <c r="A121" s="53">
        <v>6531</v>
      </c>
      <c r="B121" s="85" t="s">
        <v>288</v>
      </c>
      <c r="C121" s="50" t="s">
        <v>289</v>
      </c>
      <c r="D121" s="242">
        <v>5358585.76</v>
      </c>
      <c r="E121" s="242">
        <f>6194366.6+511759.72</f>
        <v>6706126.3199999994</v>
      </c>
      <c r="F121" s="52">
        <f t="shared" si="0"/>
        <v>125.14731722796948</v>
      </c>
    </row>
    <row r="122" spans="1:6" ht="12.75" customHeight="1" x14ac:dyDescent="0.2">
      <c r="A122" s="53">
        <v>6532</v>
      </c>
      <c r="B122" s="85" t="s">
        <v>290</v>
      </c>
      <c r="C122" s="50" t="s">
        <v>291</v>
      </c>
      <c r="D122" s="242">
        <v>8385641.9500000002</v>
      </c>
      <c r="E122" s="242">
        <v>8759703.0500000007</v>
      </c>
      <c r="F122" s="52">
        <f t="shared" si="0"/>
        <v>104.46073302712382</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354568.8</v>
      </c>
      <c r="E124" s="51">
        <f t="shared" si="27"/>
        <v>261211.61</v>
      </c>
      <c r="F124" s="52">
        <f t="shared" si="0"/>
        <v>73.670218586632558</v>
      </c>
    </row>
    <row r="125" spans="1:6" ht="12.75" customHeight="1" x14ac:dyDescent="0.2">
      <c r="A125" s="53">
        <v>661</v>
      </c>
      <c r="B125" s="86" t="s">
        <v>296</v>
      </c>
      <c r="C125" s="50" t="s">
        <v>297</v>
      </c>
      <c r="D125" s="51">
        <f t="shared" ref="D125:E125" si="28">SUM(D126:D127)</f>
        <v>243320.12</v>
      </c>
      <c r="E125" s="51">
        <f t="shared" si="28"/>
        <v>245086.61</v>
      </c>
      <c r="F125" s="52">
        <f t="shared" si="0"/>
        <v>100.72599421700103</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243320.12</v>
      </c>
      <c r="E127" s="242">
        <v>245086.61</v>
      </c>
      <c r="F127" s="52">
        <f t="shared" si="0"/>
        <v>100.72599421700103</v>
      </c>
    </row>
    <row r="128" spans="1:6" ht="24" x14ac:dyDescent="0.2">
      <c r="A128" s="53">
        <v>663</v>
      </c>
      <c r="B128" s="231" t="s">
        <v>302</v>
      </c>
      <c r="C128" s="50" t="s">
        <v>303</v>
      </c>
      <c r="D128" s="51">
        <f t="shared" ref="D128:E128" si="29">SUM(D129:D132)</f>
        <v>111248.68000000001</v>
      </c>
      <c r="E128" s="51">
        <f t="shared" si="29"/>
        <v>16125</v>
      </c>
      <c r="F128" s="52">
        <f t="shared" si="0"/>
        <v>14.494554002798054</v>
      </c>
    </row>
    <row r="129" spans="1:6" ht="12.75" customHeight="1" x14ac:dyDescent="0.2">
      <c r="A129" s="53">
        <v>6631</v>
      </c>
      <c r="B129" s="86" t="s">
        <v>304</v>
      </c>
      <c r="C129" s="50" t="s">
        <v>305</v>
      </c>
      <c r="D129" s="242">
        <v>18607.740000000002</v>
      </c>
      <c r="E129" s="242"/>
      <c r="F129" s="52">
        <f t="shared" si="0"/>
        <v>0</v>
      </c>
    </row>
    <row r="130" spans="1:6" ht="12.75" customHeight="1" x14ac:dyDescent="0.2">
      <c r="A130" s="53">
        <v>6632</v>
      </c>
      <c r="B130" s="232" t="s">
        <v>306</v>
      </c>
      <c r="C130" s="50" t="s">
        <v>307</v>
      </c>
      <c r="D130" s="242">
        <v>92640.94</v>
      </c>
      <c r="E130" s="242">
        <v>16125</v>
      </c>
      <c r="F130" s="52">
        <f t="shared" si="0"/>
        <v>17.405911468514894</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c r="F135" s="52" t="str">
        <f t="shared" si="31"/>
        <v>-</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231617.36000000002</v>
      </c>
      <c r="E139" s="51">
        <f t="shared" si="33"/>
        <v>248388.28000000003</v>
      </c>
      <c r="F139" s="52">
        <f t="shared" si="31"/>
        <v>107.24078713270887</v>
      </c>
    </row>
    <row r="140" spans="1:6" ht="12.75" customHeight="1" x14ac:dyDescent="0.2">
      <c r="A140" s="53">
        <v>681</v>
      </c>
      <c r="B140" s="85" t="s">
        <v>326</v>
      </c>
      <c r="C140" s="50" t="s">
        <v>327</v>
      </c>
      <c r="D140" s="51">
        <f t="shared" ref="D140:E140" si="34">SUM(D141:D149)</f>
        <v>211938.82</v>
      </c>
      <c r="E140" s="51">
        <f t="shared" si="34"/>
        <v>214157.17</v>
      </c>
      <c r="F140" s="52">
        <f t="shared" si="31"/>
        <v>101.04669356939895</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211938.82</v>
      </c>
      <c r="E149" s="242">
        <v>214157.17</v>
      </c>
      <c r="F149" s="52">
        <f t="shared" si="31"/>
        <v>101.04669356939895</v>
      </c>
    </row>
    <row r="150" spans="1:6" ht="12.75" customHeight="1" x14ac:dyDescent="0.2">
      <c r="A150" s="53">
        <v>683</v>
      </c>
      <c r="B150" s="85" t="s">
        <v>346</v>
      </c>
      <c r="C150" s="50" t="s">
        <v>347</v>
      </c>
      <c r="D150" s="242">
        <v>19678.54</v>
      </c>
      <c r="E150" s="242">
        <v>34231.11</v>
      </c>
      <c r="F150" s="52">
        <f t="shared" si="31"/>
        <v>173.95147200961048</v>
      </c>
    </row>
    <row r="151" spans="1:6" ht="12.75" customHeight="1" x14ac:dyDescent="0.2">
      <c r="A151" s="53">
        <v>3</v>
      </c>
      <c r="B151" s="85" t="s">
        <v>348</v>
      </c>
      <c r="C151" s="50" t="s">
        <v>56</v>
      </c>
      <c r="D151" s="51">
        <f t="shared" ref="D151:E151" si="35">D152+D163+D196+D215+D224+D252+D263</f>
        <v>47355392.849999994</v>
      </c>
      <c r="E151" s="51">
        <f t="shared" si="35"/>
        <v>53565476.799999997</v>
      </c>
      <c r="F151" s="52">
        <f t="shared" si="31"/>
        <v>113.11378404075472</v>
      </c>
    </row>
    <row r="152" spans="1:6" ht="12.75" customHeight="1" x14ac:dyDescent="0.2">
      <c r="A152" s="53">
        <v>31</v>
      </c>
      <c r="B152" s="85" t="s">
        <v>349</v>
      </c>
      <c r="C152" s="50" t="s">
        <v>350</v>
      </c>
      <c r="D152" s="51">
        <f t="shared" ref="D152:E152" si="36">D153+D158+D159</f>
        <v>3682483.4400000004</v>
      </c>
      <c r="E152" s="51">
        <f t="shared" si="36"/>
        <v>4164893.58</v>
      </c>
      <c r="F152" s="52">
        <f t="shared" si="31"/>
        <v>113.10013060099462</v>
      </c>
    </row>
    <row r="153" spans="1:6" ht="12.75" customHeight="1" x14ac:dyDescent="0.2">
      <c r="A153" s="53">
        <v>311</v>
      </c>
      <c r="B153" s="85" t="s">
        <v>351</v>
      </c>
      <c r="C153" s="50" t="s">
        <v>352</v>
      </c>
      <c r="D153" s="51">
        <f t="shared" ref="D153:E153" si="37">SUM(D154:D157)</f>
        <v>3116163.5</v>
      </c>
      <c r="E153" s="51">
        <f t="shared" si="37"/>
        <v>3466363.58</v>
      </c>
      <c r="F153" s="52">
        <f t="shared" si="31"/>
        <v>111.23818053834466</v>
      </c>
    </row>
    <row r="154" spans="1:6" ht="12.75" customHeight="1" x14ac:dyDescent="0.2">
      <c r="A154" s="53">
        <v>3111</v>
      </c>
      <c r="B154" s="85" t="s">
        <v>353</v>
      </c>
      <c r="C154" s="50" t="s">
        <v>354</v>
      </c>
      <c r="D154" s="242">
        <v>3116163.5</v>
      </c>
      <c r="E154" s="242">
        <v>3466363.58</v>
      </c>
      <c r="F154" s="52">
        <f t="shared" si="31"/>
        <v>111.23818053834466</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69313.22</v>
      </c>
      <c r="E158" s="242">
        <v>142251.89000000001</v>
      </c>
      <c r="F158" s="52">
        <f t="shared" si="31"/>
        <v>205.23053178022894</v>
      </c>
    </row>
    <row r="159" spans="1:6" ht="12.75" customHeight="1" x14ac:dyDescent="0.2">
      <c r="A159" s="53">
        <v>313</v>
      </c>
      <c r="B159" s="85" t="s">
        <v>363</v>
      </c>
      <c r="C159" s="50" t="s">
        <v>364</v>
      </c>
      <c r="D159" s="51">
        <f t="shared" ref="D159:E159" si="38">SUM(D160:D162)</f>
        <v>497006.72</v>
      </c>
      <c r="E159" s="51">
        <f t="shared" si="38"/>
        <v>556278.11</v>
      </c>
      <c r="F159" s="52">
        <f t="shared" si="31"/>
        <v>111.92567174946851</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497006.72</v>
      </c>
      <c r="E161" s="242">
        <v>556278.11</v>
      </c>
      <c r="F161" s="52">
        <f t="shared" si="31"/>
        <v>111.92567174946851</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11379740.730000002</v>
      </c>
      <c r="E163" s="51">
        <f t="shared" si="39"/>
        <v>12137465.830000002</v>
      </c>
      <c r="F163" s="52">
        <f t="shared" si="31"/>
        <v>106.65854449567938</v>
      </c>
    </row>
    <row r="164" spans="1:6" ht="12.75" customHeight="1" x14ac:dyDescent="0.2">
      <c r="A164" s="53">
        <v>321</v>
      </c>
      <c r="B164" s="85" t="s">
        <v>372</v>
      </c>
      <c r="C164" s="50" t="s">
        <v>373</v>
      </c>
      <c r="D164" s="51">
        <f t="shared" ref="D164:E164" si="40">SUM(D165:D168)</f>
        <v>133481.50999999998</v>
      </c>
      <c r="E164" s="51">
        <f t="shared" si="40"/>
        <v>160113.13999999998</v>
      </c>
      <c r="F164" s="52">
        <f t="shared" si="31"/>
        <v>119.95154984386977</v>
      </c>
    </row>
    <row r="165" spans="1:6" ht="12.75" customHeight="1" x14ac:dyDescent="0.2">
      <c r="A165" s="53">
        <v>3211</v>
      </c>
      <c r="B165" s="85" t="s">
        <v>374</v>
      </c>
      <c r="C165" s="50" t="s">
        <v>375</v>
      </c>
      <c r="D165" s="242">
        <v>37542.51</v>
      </c>
      <c r="E165" s="242">
        <f>51351.83+105.59</f>
        <v>51457.42</v>
      </c>
      <c r="F165" s="52">
        <f t="shared" si="31"/>
        <v>137.06441045097944</v>
      </c>
    </row>
    <row r="166" spans="1:6" ht="12.75" customHeight="1" x14ac:dyDescent="0.2">
      <c r="A166" s="53">
        <v>3212</v>
      </c>
      <c r="B166" s="85" t="s">
        <v>376</v>
      </c>
      <c r="C166" s="50" t="s">
        <v>377</v>
      </c>
      <c r="D166" s="242">
        <v>81966.45</v>
      </c>
      <c r="E166" s="242">
        <v>97472.04</v>
      </c>
      <c r="F166" s="52">
        <f t="shared" si="31"/>
        <v>118.91699591723199</v>
      </c>
    </row>
    <row r="167" spans="1:6" ht="12.75" customHeight="1" x14ac:dyDescent="0.2">
      <c r="A167" s="53">
        <v>3213</v>
      </c>
      <c r="B167" s="85" t="s">
        <v>378</v>
      </c>
      <c r="C167" s="50" t="s">
        <v>379</v>
      </c>
      <c r="D167" s="242">
        <v>13972.55</v>
      </c>
      <c r="E167" s="242">
        <v>11183.68</v>
      </c>
      <c r="F167" s="52">
        <f t="shared" si="31"/>
        <v>80.040364858239911</v>
      </c>
    </row>
    <row r="168" spans="1:6" ht="12.75" customHeight="1" x14ac:dyDescent="0.2">
      <c r="A168" s="53">
        <v>3214</v>
      </c>
      <c r="B168" s="85" t="s">
        <v>380</v>
      </c>
      <c r="C168" s="50" t="s">
        <v>381</v>
      </c>
      <c r="D168" s="242">
        <v>0</v>
      </c>
      <c r="E168" s="242"/>
      <c r="F168" s="52" t="str">
        <f t="shared" si="31"/>
        <v>-</v>
      </c>
    </row>
    <row r="169" spans="1:6" ht="12.75" customHeight="1" x14ac:dyDescent="0.2">
      <c r="A169" s="53">
        <v>322</v>
      </c>
      <c r="B169" s="85" t="s">
        <v>382</v>
      </c>
      <c r="C169" s="50" t="s">
        <v>383</v>
      </c>
      <c r="D169" s="51">
        <f t="shared" ref="D169:E169" si="41">SUM(D170:D176)</f>
        <v>320554.52999999991</v>
      </c>
      <c r="E169" s="51">
        <f t="shared" si="41"/>
        <v>314913.07999999996</v>
      </c>
      <c r="F169" s="52">
        <f t="shared" si="31"/>
        <v>98.240096622562163</v>
      </c>
    </row>
    <row r="170" spans="1:6" ht="12.75" customHeight="1" x14ac:dyDescent="0.2">
      <c r="A170" s="53">
        <v>3221</v>
      </c>
      <c r="B170" s="85" t="s">
        <v>384</v>
      </c>
      <c r="C170" s="50" t="s">
        <v>385</v>
      </c>
      <c r="D170" s="242">
        <v>84452.28</v>
      </c>
      <c r="E170" s="242">
        <v>69874.09</v>
      </c>
      <c r="F170" s="52">
        <f t="shared" si="31"/>
        <v>82.737955683375276</v>
      </c>
    </row>
    <row r="171" spans="1:6" ht="12.75" customHeight="1" x14ac:dyDescent="0.2">
      <c r="A171" s="53">
        <v>3222</v>
      </c>
      <c r="B171" s="85" t="s">
        <v>386</v>
      </c>
      <c r="C171" s="50" t="s">
        <v>387</v>
      </c>
      <c r="D171" s="242">
        <v>361.61</v>
      </c>
      <c r="E171" s="242">
        <v>291.67</v>
      </c>
      <c r="F171" s="52">
        <f t="shared" si="31"/>
        <v>80.658720721218984</v>
      </c>
    </row>
    <row r="172" spans="1:6" ht="12.75" customHeight="1" x14ac:dyDescent="0.2">
      <c r="A172" s="53">
        <v>3223</v>
      </c>
      <c r="B172" s="85" t="s">
        <v>388</v>
      </c>
      <c r="C172" s="50" t="s">
        <v>389</v>
      </c>
      <c r="D172" s="242">
        <v>213108.21</v>
      </c>
      <c r="E172" s="242">
        <v>230561.79</v>
      </c>
      <c r="F172" s="52">
        <f t="shared" si="31"/>
        <v>108.1900082591844</v>
      </c>
    </row>
    <row r="173" spans="1:6" ht="12.75" customHeight="1" x14ac:dyDescent="0.2">
      <c r="A173" s="53">
        <v>3224</v>
      </c>
      <c r="B173" s="85" t="s">
        <v>390</v>
      </c>
      <c r="C173" s="50" t="s">
        <v>391</v>
      </c>
      <c r="D173" s="242">
        <v>9562.16</v>
      </c>
      <c r="E173" s="242">
        <v>3013.23</v>
      </c>
      <c r="F173" s="52">
        <f t="shared" si="31"/>
        <v>31.512022388247008</v>
      </c>
    </row>
    <row r="174" spans="1:6" ht="12.75" customHeight="1" x14ac:dyDescent="0.2">
      <c r="A174" s="53">
        <v>3225</v>
      </c>
      <c r="B174" s="85" t="s">
        <v>392</v>
      </c>
      <c r="C174" s="50" t="s">
        <v>393</v>
      </c>
      <c r="D174" s="242">
        <v>7778.41</v>
      </c>
      <c r="E174" s="242">
        <v>5758.04</v>
      </c>
      <c r="F174" s="52">
        <f t="shared" si="31"/>
        <v>74.025925606904238</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5291.86</v>
      </c>
      <c r="E176" s="242">
        <v>5414.26</v>
      </c>
      <c r="F176" s="52">
        <f t="shared" si="31"/>
        <v>102.31298636018337</v>
      </c>
    </row>
    <row r="177" spans="1:6" ht="12.75" customHeight="1" x14ac:dyDescent="0.2">
      <c r="A177" s="53">
        <v>323</v>
      </c>
      <c r="B177" s="85" t="s">
        <v>398</v>
      </c>
      <c r="C177" s="50" t="s">
        <v>399</v>
      </c>
      <c r="D177" s="51">
        <f t="shared" ref="D177:E177" si="42">SUM(D178:D186)</f>
        <v>10266828.630000003</v>
      </c>
      <c r="E177" s="51">
        <f t="shared" si="42"/>
        <v>11181356.620000001</v>
      </c>
      <c r="F177" s="52">
        <f t="shared" si="31"/>
        <v>108.90759963916918</v>
      </c>
    </row>
    <row r="178" spans="1:6" ht="12.75" customHeight="1" x14ac:dyDescent="0.2">
      <c r="A178" s="53">
        <v>3231</v>
      </c>
      <c r="B178" s="85" t="s">
        <v>400</v>
      </c>
      <c r="C178" s="50" t="s">
        <v>401</v>
      </c>
      <c r="D178" s="242">
        <v>339119.19</v>
      </c>
      <c r="E178" s="242">
        <v>387080.43</v>
      </c>
      <c r="F178" s="52">
        <f t="shared" si="31"/>
        <v>114.14288586853489</v>
      </c>
    </row>
    <row r="179" spans="1:6" ht="12.75" customHeight="1" x14ac:dyDescent="0.2">
      <c r="A179" s="53">
        <v>3232</v>
      </c>
      <c r="B179" s="85" t="s">
        <v>402</v>
      </c>
      <c r="C179" s="50" t="s">
        <v>403</v>
      </c>
      <c r="D179" s="242">
        <v>3826550.97</v>
      </c>
      <c r="E179" s="242">
        <f>4297548.13+24919.1+41523.8</f>
        <v>4363991.0299999993</v>
      </c>
      <c r="F179" s="52">
        <f t="shared" si="31"/>
        <v>114.04502551288371</v>
      </c>
    </row>
    <row r="180" spans="1:6" ht="12.75" customHeight="1" x14ac:dyDescent="0.2">
      <c r="A180" s="53">
        <v>3233</v>
      </c>
      <c r="B180" s="85" t="s">
        <v>404</v>
      </c>
      <c r="C180" s="50" t="s">
        <v>405</v>
      </c>
      <c r="D180" s="242">
        <v>997293.77</v>
      </c>
      <c r="E180" s="242">
        <v>1096635.57</v>
      </c>
      <c r="F180" s="52">
        <f t="shared" si="31"/>
        <v>109.96113712813028</v>
      </c>
    </row>
    <row r="181" spans="1:6" ht="12.75" customHeight="1" x14ac:dyDescent="0.2">
      <c r="A181" s="53">
        <v>3234</v>
      </c>
      <c r="B181" s="85" t="s">
        <v>406</v>
      </c>
      <c r="C181" s="50" t="s">
        <v>407</v>
      </c>
      <c r="D181" s="242">
        <v>3562170.31</v>
      </c>
      <c r="E181" s="242">
        <f>3513728.74+135020.95+6862.5</f>
        <v>3655612.1900000004</v>
      </c>
      <c r="F181" s="52">
        <f t="shared" si="31"/>
        <v>102.62317272528163</v>
      </c>
    </row>
    <row r="182" spans="1:6" ht="12.75" customHeight="1" x14ac:dyDescent="0.2">
      <c r="A182" s="53">
        <v>3235</v>
      </c>
      <c r="B182" s="85" t="s">
        <v>408</v>
      </c>
      <c r="C182" s="50" t="s">
        <v>409</v>
      </c>
      <c r="D182" s="242">
        <v>274200.56</v>
      </c>
      <c r="E182" s="242">
        <v>318589.31</v>
      </c>
      <c r="F182" s="52">
        <f t="shared" si="31"/>
        <v>116.18842426871777</v>
      </c>
    </row>
    <row r="183" spans="1:6" ht="12.75" customHeight="1" x14ac:dyDescent="0.2">
      <c r="A183" s="53">
        <v>3236</v>
      </c>
      <c r="B183" s="85" t="s">
        <v>410</v>
      </c>
      <c r="C183" s="50" t="s">
        <v>411</v>
      </c>
      <c r="D183" s="242">
        <v>90765.91</v>
      </c>
      <c r="E183" s="242">
        <v>88944.71</v>
      </c>
      <c r="F183" s="52">
        <f t="shared" si="31"/>
        <v>97.993519813771485</v>
      </c>
    </row>
    <row r="184" spans="1:6" ht="12.75" customHeight="1" x14ac:dyDescent="0.2">
      <c r="A184" s="53">
        <v>3237</v>
      </c>
      <c r="B184" s="85" t="s">
        <v>412</v>
      </c>
      <c r="C184" s="50" t="s">
        <v>413</v>
      </c>
      <c r="D184" s="242">
        <v>601961.72</v>
      </c>
      <c r="E184" s="242">
        <v>559529.66</v>
      </c>
      <c r="F184" s="52">
        <f t="shared" si="31"/>
        <v>92.951036820082194</v>
      </c>
    </row>
    <row r="185" spans="1:6" ht="12.75" customHeight="1" x14ac:dyDescent="0.2">
      <c r="A185" s="53">
        <v>3238</v>
      </c>
      <c r="B185" s="85" t="s">
        <v>414</v>
      </c>
      <c r="C185" s="50" t="s">
        <v>415</v>
      </c>
      <c r="D185" s="242">
        <v>36754.71</v>
      </c>
      <c r="E185" s="242">
        <v>59084.73</v>
      </c>
      <c r="F185" s="52">
        <f t="shared" si="31"/>
        <v>160.75417273051536</v>
      </c>
    </row>
    <row r="186" spans="1:6" ht="12.75" customHeight="1" x14ac:dyDescent="0.2">
      <c r="A186" s="53">
        <v>3239</v>
      </c>
      <c r="B186" s="85" t="s">
        <v>416</v>
      </c>
      <c r="C186" s="50" t="s">
        <v>417</v>
      </c>
      <c r="D186" s="242">
        <v>538011.49</v>
      </c>
      <c r="E186" s="242">
        <f>646999.49+4889.5</f>
        <v>651888.99</v>
      </c>
      <c r="F186" s="52">
        <f t="shared" si="31"/>
        <v>121.16636951378119</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658876.06000000006</v>
      </c>
      <c r="E188" s="51">
        <f t="shared" si="43"/>
        <v>481082.99</v>
      </c>
      <c r="F188" s="52">
        <f t="shared" si="31"/>
        <v>73.015703438974541</v>
      </c>
    </row>
    <row r="189" spans="1:6" ht="12.75" customHeight="1" x14ac:dyDescent="0.2">
      <c r="A189" s="53">
        <v>3291</v>
      </c>
      <c r="B189" s="232" t="s">
        <v>422</v>
      </c>
      <c r="C189" s="50" t="s">
        <v>423</v>
      </c>
      <c r="D189" s="242">
        <v>77690.87</v>
      </c>
      <c r="E189" s="242">
        <f>82516.71+13834.74</f>
        <v>96351.450000000012</v>
      </c>
      <c r="F189" s="52">
        <f t="shared" si="31"/>
        <v>124.01901278747427</v>
      </c>
    </row>
    <row r="190" spans="1:6" ht="12.75" customHeight="1" x14ac:dyDescent="0.2">
      <c r="A190" s="53">
        <v>3292</v>
      </c>
      <c r="B190" s="85" t="s">
        <v>424</v>
      </c>
      <c r="C190" s="50" t="s">
        <v>425</v>
      </c>
      <c r="D190" s="242">
        <v>32705.63</v>
      </c>
      <c r="E190" s="242">
        <f>33606.63+825.31</f>
        <v>34431.939999999995</v>
      </c>
      <c r="F190" s="52">
        <f t="shared" si="31"/>
        <v>105.27832669788044</v>
      </c>
    </row>
    <row r="191" spans="1:6" ht="12.75" customHeight="1" x14ac:dyDescent="0.2">
      <c r="A191" s="53">
        <v>3293</v>
      </c>
      <c r="B191" s="85" t="s">
        <v>426</v>
      </c>
      <c r="C191" s="50" t="s">
        <v>427</v>
      </c>
      <c r="D191" s="242">
        <v>49638.85</v>
      </c>
      <c r="E191" s="242">
        <v>67735</v>
      </c>
      <c r="F191" s="52">
        <f t="shared" si="31"/>
        <v>136.45561893557164</v>
      </c>
    </row>
    <row r="192" spans="1:6" ht="12.75" customHeight="1" x14ac:dyDescent="0.2">
      <c r="A192" s="53">
        <v>3294</v>
      </c>
      <c r="B192" s="85" t="s">
        <v>428</v>
      </c>
      <c r="C192" s="50" t="s">
        <v>429</v>
      </c>
      <c r="D192" s="242">
        <v>18157.259999999998</v>
      </c>
      <c r="E192" s="242">
        <v>15407.46</v>
      </c>
      <c r="F192" s="52">
        <f t="shared" si="31"/>
        <v>84.855644519051893</v>
      </c>
    </row>
    <row r="193" spans="1:6" ht="12.75" customHeight="1" x14ac:dyDescent="0.2">
      <c r="A193" s="53">
        <v>3295</v>
      </c>
      <c r="B193" s="85" t="s">
        <v>430</v>
      </c>
      <c r="C193" s="50" t="s">
        <v>431</v>
      </c>
      <c r="D193" s="242">
        <v>355135</v>
      </c>
      <c r="E193" s="242">
        <f>8917.53+2768.86</f>
        <v>11686.390000000001</v>
      </c>
      <c r="F193" s="52">
        <f t="shared" si="31"/>
        <v>3.2906894561223199</v>
      </c>
    </row>
    <row r="194" spans="1:6" ht="12.75" customHeight="1" x14ac:dyDescent="0.2">
      <c r="A194" s="53" t="s">
        <v>432</v>
      </c>
      <c r="B194" s="85" t="s">
        <v>433</v>
      </c>
      <c r="C194" s="50" t="s">
        <v>432</v>
      </c>
      <c r="D194" s="242">
        <v>20994.04</v>
      </c>
      <c r="E194" s="242">
        <v>6744.96</v>
      </c>
      <c r="F194" s="52">
        <f t="shared" si="31"/>
        <v>32.12797536824737</v>
      </c>
    </row>
    <row r="195" spans="1:6" ht="12.75" customHeight="1" x14ac:dyDescent="0.2">
      <c r="A195" s="53">
        <v>3299</v>
      </c>
      <c r="B195" s="85" t="s">
        <v>434</v>
      </c>
      <c r="C195" s="50" t="s">
        <v>435</v>
      </c>
      <c r="D195" s="242">
        <v>104554.41</v>
      </c>
      <c r="E195" s="242">
        <v>248725.79</v>
      </c>
      <c r="F195" s="52">
        <f t="shared" si="31"/>
        <v>237.89124724629022</v>
      </c>
    </row>
    <row r="196" spans="1:6" ht="12.75" customHeight="1" x14ac:dyDescent="0.2">
      <c r="A196" s="53">
        <v>34</v>
      </c>
      <c r="B196" s="232" t="s">
        <v>436</v>
      </c>
      <c r="C196" s="50" t="s">
        <v>437</v>
      </c>
      <c r="D196" s="51">
        <f t="shared" ref="D196:E196" si="44">D197+D202+D210</f>
        <v>132507.49</v>
      </c>
      <c r="E196" s="51">
        <f t="shared" si="44"/>
        <v>124691.34</v>
      </c>
      <c r="F196" s="52">
        <f t="shared" si="31"/>
        <v>94.101352308461955</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52871.22</v>
      </c>
      <c r="E202" s="51">
        <f t="shared" si="46"/>
        <v>65199.61</v>
      </c>
      <c r="F202" s="52">
        <f t="shared" si="31"/>
        <v>123.31777099147703</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52871.22</v>
      </c>
      <c r="E205" s="242">
        <v>65199.61</v>
      </c>
      <c r="F205" s="52">
        <f t="shared" si="31"/>
        <v>123.31777099147703</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79636.26999999999</v>
      </c>
      <c r="E210" s="51">
        <f t="shared" si="47"/>
        <v>59491.729999999996</v>
      </c>
      <c r="F210" s="52">
        <f t="shared" si="31"/>
        <v>74.70431500621514</v>
      </c>
    </row>
    <row r="211" spans="1:6" ht="12.75" customHeight="1" x14ac:dyDescent="0.2">
      <c r="A211" s="53">
        <v>3431</v>
      </c>
      <c r="B211" s="232" t="s">
        <v>466</v>
      </c>
      <c r="C211" s="50" t="s">
        <v>467</v>
      </c>
      <c r="D211" s="242">
        <v>46115.09</v>
      </c>
      <c r="E211" s="242">
        <v>59205.02</v>
      </c>
      <c r="F211" s="52">
        <f t="shared" si="31"/>
        <v>128.38535065203169</v>
      </c>
    </row>
    <row r="212" spans="1:6" ht="12.75" customHeight="1" x14ac:dyDescent="0.2">
      <c r="A212" s="53">
        <v>3432</v>
      </c>
      <c r="B212" s="85" t="s">
        <v>468</v>
      </c>
      <c r="C212" s="50" t="s">
        <v>469</v>
      </c>
      <c r="D212" s="242">
        <v>226.91</v>
      </c>
      <c r="E212" s="242">
        <v>0</v>
      </c>
      <c r="F212" s="52">
        <f t="shared" si="31"/>
        <v>0</v>
      </c>
    </row>
    <row r="213" spans="1:6" ht="12.75" customHeight="1" x14ac:dyDescent="0.2">
      <c r="A213" s="53">
        <v>3433</v>
      </c>
      <c r="B213" s="85" t="s">
        <v>470</v>
      </c>
      <c r="C213" s="50" t="s">
        <v>471</v>
      </c>
      <c r="D213" s="242">
        <v>33294.269999999997</v>
      </c>
      <c r="E213" s="242">
        <v>201.47</v>
      </c>
      <c r="F213" s="52">
        <f t="shared" si="31"/>
        <v>0.60511913911913384</v>
      </c>
    </row>
    <row r="214" spans="1:6" ht="12.75" customHeight="1" x14ac:dyDescent="0.2">
      <c r="A214" s="53">
        <v>3434</v>
      </c>
      <c r="B214" s="85" t="s">
        <v>472</v>
      </c>
      <c r="C214" s="50" t="s">
        <v>473</v>
      </c>
      <c r="D214" s="242">
        <v>0</v>
      </c>
      <c r="E214" s="242">
        <v>85.24</v>
      </c>
      <c r="F214" s="52" t="str">
        <f t="shared" si="31"/>
        <v>-</v>
      </c>
    </row>
    <row r="215" spans="1:6" ht="12.75" customHeight="1" x14ac:dyDescent="0.2">
      <c r="A215" s="53">
        <v>35</v>
      </c>
      <c r="B215" s="85" t="s">
        <v>474</v>
      </c>
      <c r="C215" s="50" t="s">
        <v>475</v>
      </c>
      <c r="D215" s="51">
        <f t="shared" ref="D215:E215" si="48">D216+D219+D223</f>
        <v>545121.27</v>
      </c>
      <c r="E215" s="51">
        <f t="shared" si="48"/>
        <v>592522.11</v>
      </c>
      <c r="F215" s="52">
        <f t="shared" si="31"/>
        <v>108.69546697379833</v>
      </c>
    </row>
    <row r="216" spans="1:6" ht="12.75" customHeight="1" x14ac:dyDescent="0.2">
      <c r="A216" s="53">
        <v>351</v>
      </c>
      <c r="B216" s="85" t="s">
        <v>476</v>
      </c>
      <c r="C216" s="50" t="s">
        <v>477</v>
      </c>
      <c r="D216" s="51">
        <f t="shared" ref="D216:E216" si="49">SUM(D217:D218)</f>
        <v>393996.65</v>
      </c>
      <c r="E216" s="51">
        <f t="shared" si="49"/>
        <v>395946.08999999997</v>
      </c>
      <c r="F216" s="52">
        <f t="shared" si="31"/>
        <v>100.49478593282456</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393996.65</v>
      </c>
      <c r="E218" s="242">
        <f>318014.54+77931.55</f>
        <v>395946.08999999997</v>
      </c>
      <c r="F218" s="52">
        <f t="shared" si="31"/>
        <v>100.49478593282456</v>
      </c>
    </row>
    <row r="219" spans="1:6" ht="24" x14ac:dyDescent="0.2">
      <c r="A219" s="53">
        <v>352</v>
      </c>
      <c r="B219" s="85" t="s">
        <v>482</v>
      </c>
      <c r="C219" s="50" t="s">
        <v>483</v>
      </c>
      <c r="D219" s="51">
        <f t="shared" ref="D219:E219" si="50">SUM(D220:D222)</f>
        <v>151124.62</v>
      </c>
      <c r="E219" s="51">
        <f t="shared" si="50"/>
        <v>196576.02000000002</v>
      </c>
      <c r="F219" s="52">
        <f t="shared" si="31"/>
        <v>130.0754436967319</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80215.8</v>
      </c>
      <c r="E221" s="242">
        <v>103620.45</v>
      </c>
      <c r="F221" s="52">
        <f t="shared" si="31"/>
        <v>129.17710725318452</v>
      </c>
    </row>
    <row r="222" spans="1:6" ht="12.75" customHeight="1" x14ac:dyDescent="0.2">
      <c r="A222" s="53">
        <v>3523</v>
      </c>
      <c r="B222" s="85" t="s">
        <v>488</v>
      </c>
      <c r="C222" s="50" t="s">
        <v>489</v>
      </c>
      <c r="D222" s="242">
        <v>70908.820000000007</v>
      </c>
      <c r="E222" s="242">
        <v>92955.57</v>
      </c>
      <c r="F222" s="52">
        <f t="shared" si="31"/>
        <v>131.0916892990181</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16409651.82</v>
      </c>
      <c r="E224" s="51">
        <f t="shared" si="51"/>
        <v>19545877.390000001</v>
      </c>
      <c r="F224" s="52">
        <f t="shared" ref="F224:F235" si="52">IF(D224&lt;&gt;0,IF(E224/D224&gt;=100,"&gt;&gt;100",E224/D224*100),"-")</f>
        <v>119.11207869857168</v>
      </c>
    </row>
    <row r="225" spans="1:6" ht="12.75" customHeight="1" x14ac:dyDescent="0.2">
      <c r="A225" s="53">
        <v>361</v>
      </c>
      <c r="B225" s="85" t="s">
        <v>494</v>
      </c>
      <c r="C225" s="50" t="s">
        <v>495</v>
      </c>
      <c r="D225" s="51">
        <f t="shared" ref="D225:E225" si="53">SUM(D226:D227)</f>
        <v>398445.62</v>
      </c>
      <c r="E225" s="51">
        <f t="shared" si="53"/>
        <v>315454.75</v>
      </c>
      <c r="F225" s="52">
        <f t="shared" si="52"/>
        <v>79.171343381814566</v>
      </c>
    </row>
    <row r="226" spans="1:6" ht="12.75" customHeight="1" x14ac:dyDescent="0.2">
      <c r="A226" s="53">
        <v>3611</v>
      </c>
      <c r="B226" s="85" t="s">
        <v>496</v>
      </c>
      <c r="C226" s="50" t="s">
        <v>497</v>
      </c>
      <c r="D226" s="242">
        <v>398445.62</v>
      </c>
      <c r="E226" s="242">
        <v>315454.75</v>
      </c>
      <c r="F226" s="52">
        <f t="shared" si="52"/>
        <v>79.171343381814566</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125098.14</v>
      </c>
      <c r="E231" s="51">
        <f t="shared" si="55"/>
        <v>427273.95</v>
      </c>
      <c r="F231" s="52">
        <f t="shared" si="52"/>
        <v>341.55100147771986</v>
      </c>
    </row>
    <row r="232" spans="1:6" ht="12.75" customHeight="1" x14ac:dyDescent="0.2">
      <c r="A232" s="53">
        <v>3631</v>
      </c>
      <c r="B232" s="85" t="s">
        <v>508</v>
      </c>
      <c r="C232" s="50" t="s">
        <v>509</v>
      </c>
      <c r="D232" s="242">
        <v>125098.14</v>
      </c>
      <c r="E232" s="242">
        <v>127273.95</v>
      </c>
      <c r="F232" s="52">
        <f t="shared" si="52"/>
        <v>101.73928245455927</v>
      </c>
    </row>
    <row r="233" spans="1:6" ht="12.75" customHeight="1" x14ac:dyDescent="0.2">
      <c r="A233" s="53">
        <v>3632</v>
      </c>
      <c r="B233" s="85" t="s">
        <v>510</v>
      </c>
      <c r="C233" s="50" t="s">
        <v>511</v>
      </c>
      <c r="D233" s="242">
        <v>0</v>
      </c>
      <c r="E233" s="242">
        <v>300000</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890341.29</v>
      </c>
      <c r="E236" s="51">
        <f t="shared" si="56"/>
        <v>776940.36</v>
      </c>
      <c r="F236" s="52">
        <f t="shared" ref="F236:F239" si="57">IF(D236&lt;&gt;0,IF(E236/D236&gt;=100,"&gt;&gt;100",E236/D236*100),"-")</f>
        <v>87.263206674375397</v>
      </c>
    </row>
    <row r="237" spans="1:6" ht="12.75" customHeight="1" x14ac:dyDescent="0.2">
      <c r="A237" s="53" t="s">
        <v>518</v>
      </c>
      <c r="B237" s="85" t="s">
        <v>519</v>
      </c>
      <c r="C237" s="50" t="s">
        <v>518</v>
      </c>
      <c r="D237" s="242">
        <v>593543.4</v>
      </c>
      <c r="E237" s="242">
        <v>593396.81999999995</v>
      </c>
      <c r="F237" s="52">
        <f t="shared" si="57"/>
        <v>99.975304249023736</v>
      </c>
    </row>
    <row r="238" spans="1:6" ht="12.75" customHeight="1" x14ac:dyDescent="0.2">
      <c r="A238" s="53" t="s">
        <v>520</v>
      </c>
      <c r="B238" s="85" t="s">
        <v>521</v>
      </c>
      <c r="C238" s="50" t="s">
        <v>520</v>
      </c>
      <c r="D238" s="242">
        <v>296797.89</v>
      </c>
      <c r="E238" s="242">
        <v>183543.54</v>
      </c>
      <c r="F238" s="52">
        <f t="shared" si="57"/>
        <v>61.841255003531195</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14257050.610000001</v>
      </c>
      <c r="E240" s="51">
        <f t="shared" si="58"/>
        <v>17103882.120000001</v>
      </c>
      <c r="F240" s="52">
        <f t="shared" ref="F240:F243" si="59">IF(D240&lt;&gt;0,IF(E240/D240&gt;=100,"&gt;&gt;100",E240/D240*100),"-")</f>
        <v>119.96788527918399</v>
      </c>
    </row>
    <row r="241" spans="1:6" ht="24" x14ac:dyDescent="0.2">
      <c r="A241" s="53">
        <v>3672</v>
      </c>
      <c r="B241" s="85" t="s">
        <v>526</v>
      </c>
      <c r="C241" s="50" t="s">
        <v>527</v>
      </c>
      <c r="D241" s="242">
        <v>13754100.380000001</v>
      </c>
      <c r="E241" s="242">
        <v>16076317.449999999</v>
      </c>
      <c r="F241" s="52">
        <f t="shared" si="59"/>
        <v>116.88381650447137</v>
      </c>
    </row>
    <row r="242" spans="1:6" ht="24" x14ac:dyDescent="0.2">
      <c r="A242" s="53">
        <v>3673</v>
      </c>
      <c r="B242" s="85" t="s">
        <v>528</v>
      </c>
      <c r="C242" s="50" t="s">
        <v>529</v>
      </c>
      <c r="D242" s="242">
        <v>502950.23</v>
      </c>
      <c r="E242" s="242">
        <v>1027564.67</v>
      </c>
      <c r="F242" s="52">
        <f t="shared" si="59"/>
        <v>204.30742620398047</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160707.12</v>
      </c>
      <c r="E244" s="51">
        <f t="shared" si="60"/>
        <v>61953.84</v>
      </c>
      <c r="F244" s="52">
        <f t="shared" ref="F244:F251" si="61">IF(D244&lt;&gt;0,IF(E244/D244&gt;=100,"&gt;&gt;100",E244/D244*100),"-")</f>
        <v>38.550774850548002</v>
      </c>
    </row>
    <row r="245" spans="1:6" ht="12.75" customHeight="1" x14ac:dyDescent="0.2">
      <c r="A245" s="53" t="s">
        <v>534</v>
      </c>
      <c r="B245" s="85" t="s">
        <v>535</v>
      </c>
      <c r="C245" s="50" t="s">
        <v>534</v>
      </c>
      <c r="D245" s="242">
        <v>160707.12</v>
      </c>
      <c r="E245" s="242">
        <v>61953.84</v>
      </c>
      <c r="F245" s="52">
        <f t="shared" si="61"/>
        <v>38.550774850548002</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578009.04</v>
      </c>
      <c r="E247" s="51">
        <f t="shared" si="62"/>
        <v>860372.37</v>
      </c>
      <c r="F247" s="52">
        <f t="shared" si="61"/>
        <v>148.8510231604682</v>
      </c>
    </row>
    <row r="248" spans="1:6" ht="12.75" customHeight="1" x14ac:dyDescent="0.2">
      <c r="A248" s="53" t="s">
        <v>540</v>
      </c>
      <c r="B248" s="85" t="s">
        <v>202</v>
      </c>
      <c r="C248" s="50" t="s">
        <v>540</v>
      </c>
      <c r="D248" s="242">
        <v>76857.64</v>
      </c>
      <c r="E248" s="242">
        <v>114973.26</v>
      </c>
      <c r="F248" s="52">
        <f t="shared" si="61"/>
        <v>149.59249334223637</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501151.4</v>
      </c>
      <c r="E250" s="310">
        <v>745399.11</v>
      </c>
      <c r="F250" s="52">
        <f t="shared" si="61"/>
        <v>148.73730972316949</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457041.13</v>
      </c>
      <c r="E252" s="51">
        <f t="shared" si="63"/>
        <v>669413.82000000007</v>
      </c>
      <c r="F252" s="52">
        <f t="shared" ref="F252:F258" si="64">IF(D252&lt;&gt;0,IF(E252/D252&gt;=100,"&gt;&gt;100",E252/D252*100),"-")</f>
        <v>146.4668661220928</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457041.13</v>
      </c>
      <c r="E259" s="51">
        <f t="shared" si="66"/>
        <v>669413.82000000007</v>
      </c>
      <c r="F259" s="52">
        <f t="shared" ref="F259:F262" si="67">IF(D259&lt;&gt;0,IF(E259/D259&gt;=100,"&gt;&gt;100",E259/D259*100),"-")</f>
        <v>146.4668661220928</v>
      </c>
    </row>
    <row r="260" spans="1:6" ht="12.75" customHeight="1" x14ac:dyDescent="0.2">
      <c r="A260" s="53">
        <v>3721</v>
      </c>
      <c r="B260" s="85" t="s">
        <v>560</v>
      </c>
      <c r="C260" s="50" t="s">
        <v>561</v>
      </c>
      <c r="D260" s="242">
        <v>453739.45</v>
      </c>
      <c r="E260" s="242">
        <f>565053.54+2700</f>
        <v>567753.54</v>
      </c>
      <c r="F260" s="52">
        <f t="shared" si="67"/>
        <v>125.12765641162567</v>
      </c>
    </row>
    <row r="261" spans="1:6" ht="12.75" customHeight="1" x14ac:dyDescent="0.2">
      <c r="A261" s="53">
        <v>3722</v>
      </c>
      <c r="B261" s="85" t="s">
        <v>562</v>
      </c>
      <c r="C261" s="50" t="s">
        <v>563</v>
      </c>
      <c r="D261" s="242">
        <v>3301.68</v>
      </c>
      <c r="E261" s="242">
        <f>85116.69+4594.2+11949.39</f>
        <v>101660.28</v>
      </c>
      <c r="F261" s="52">
        <f t="shared" si="67"/>
        <v>3079.0470306026023</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14748846.969999999</v>
      </c>
      <c r="E263" s="51">
        <f t="shared" si="68"/>
        <v>16330612.73</v>
      </c>
      <c r="F263" s="52">
        <f t="shared" ref="F263:F267" si="69">IF(D263&lt;&gt;0,IF(E263/D263&gt;=100,"&gt;&gt;100",E263/D263*100),"-")</f>
        <v>110.72467402514519</v>
      </c>
    </row>
    <row r="264" spans="1:6" ht="12.75" customHeight="1" x14ac:dyDescent="0.2">
      <c r="A264" s="53">
        <v>381</v>
      </c>
      <c r="B264" s="85" t="s">
        <v>568</v>
      </c>
      <c r="C264" s="50" t="s">
        <v>569</v>
      </c>
      <c r="D264" s="51">
        <f t="shared" ref="D264:E264" si="70">SUM(D265:D267)</f>
        <v>8323851.5099999998</v>
      </c>
      <c r="E264" s="51">
        <f t="shared" si="70"/>
        <v>9008170.4299999997</v>
      </c>
      <c r="F264" s="52">
        <f t="shared" si="69"/>
        <v>108.22118125458968</v>
      </c>
    </row>
    <row r="265" spans="1:6" ht="12.75" customHeight="1" x14ac:dyDescent="0.2">
      <c r="A265" s="53">
        <v>3811</v>
      </c>
      <c r="B265" s="85" t="s">
        <v>570</v>
      </c>
      <c r="C265" s="50" t="s">
        <v>571</v>
      </c>
      <c r="D265" s="242">
        <v>8279476.2999999998</v>
      </c>
      <c r="E265" s="242">
        <v>9008170.4299999997</v>
      </c>
      <c r="F265" s="52">
        <f t="shared" si="69"/>
        <v>108.8012104098903</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44375.21</v>
      </c>
      <c r="E267" s="242"/>
      <c r="F267" s="52">
        <f t="shared" si="69"/>
        <v>0</v>
      </c>
    </row>
    <row r="268" spans="1:6" ht="12.75" customHeight="1" x14ac:dyDescent="0.2">
      <c r="A268" s="53">
        <v>382</v>
      </c>
      <c r="B268" s="86" t="s">
        <v>576</v>
      </c>
      <c r="C268" s="50" t="s">
        <v>577</v>
      </c>
      <c r="D268" s="51">
        <f t="shared" ref="D268:E268" si="71">SUM(D269:D272)</f>
        <v>44445.549999999996</v>
      </c>
      <c r="E268" s="51">
        <f t="shared" si="71"/>
        <v>31509.06</v>
      </c>
      <c r="F268" s="52">
        <f t="shared" ref="F268:F272" si="72">IF(D268&lt;&gt;0,IF(E268/D268&gt;=100,"&gt;&gt;100",E268/D268*100),"-")</f>
        <v>70.893621521164675</v>
      </c>
    </row>
    <row r="269" spans="1:6" ht="12.75" customHeight="1" x14ac:dyDescent="0.2">
      <c r="A269" s="53">
        <v>3821</v>
      </c>
      <c r="B269" s="85" t="s">
        <v>578</v>
      </c>
      <c r="C269" s="50" t="s">
        <v>579</v>
      </c>
      <c r="D269" s="242">
        <v>39816.839999999997</v>
      </c>
      <c r="E269" s="242">
        <v>30000</v>
      </c>
      <c r="F269" s="52">
        <f t="shared" si="72"/>
        <v>75.34500477687331</v>
      </c>
    </row>
    <row r="270" spans="1:6" ht="12.75" customHeight="1" x14ac:dyDescent="0.2">
      <c r="A270" s="53">
        <v>3822</v>
      </c>
      <c r="B270" s="85" t="s">
        <v>580</v>
      </c>
      <c r="C270" s="50" t="s">
        <v>581</v>
      </c>
      <c r="D270" s="242">
        <v>4628.71</v>
      </c>
      <c r="E270" s="242">
        <v>1509.06</v>
      </c>
      <c r="F270" s="52">
        <f t="shared" si="72"/>
        <v>32.602172095465043</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6380549.9100000001</v>
      </c>
      <c r="E279" s="51">
        <f t="shared" si="75"/>
        <v>7290933.2400000002</v>
      </c>
      <c r="F279" s="52">
        <f t="shared" si="74"/>
        <v>114.26810138375676</v>
      </c>
    </row>
    <row r="280" spans="1:6" ht="24" x14ac:dyDescent="0.2">
      <c r="A280" s="53">
        <v>3861</v>
      </c>
      <c r="B280" s="85" t="s">
        <v>599</v>
      </c>
      <c r="C280" s="50" t="s">
        <v>600</v>
      </c>
      <c r="D280" s="242">
        <v>6273645.9000000004</v>
      </c>
      <c r="E280" s="242">
        <v>7290933.2400000002</v>
      </c>
      <c r="F280" s="52">
        <f t="shared" si="74"/>
        <v>116.21524957282017</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106904.01</v>
      </c>
      <c r="E283" s="242">
        <v>0</v>
      </c>
      <c r="F283" s="52">
        <f t="shared" si="74"/>
        <v>0</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47355392.849999994</v>
      </c>
      <c r="E289" s="51">
        <f t="shared" si="79"/>
        <v>53565476.799999997</v>
      </c>
      <c r="F289" s="52">
        <f t="shared" si="76"/>
        <v>113.11378404075472</v>
      </c>
    </row>
    <row r="290" spans="1:6" ht="12.75" customHeight="1" x14ac:dyDescent="0.2">
      <c r="A290" s="53" t="s">
        <v>609</v>
      </c>
      <c r="B290" s="85" t="s">
        <v>620</v>
      </c>
      <c r="C290" s="50" t="s">
        <v>621</v>
      </c>
      <c r="D290" s="51">
        <f>IF(D6&gt;=D289,D6-D289,0)</f>
        <v>21615619.129999995</v>
      </c>
      <c r="E290" s="51">
        <f>IF(E6&gt;=E289,E6-E289,0)</f>
        <v>25966960.790000007</v>
      </c>
      <c r="F290" s="52">
        <f t="shared" si="76"/>
        <v>120.13054372317677</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4810358.45</v>
      </c>
      <c r="E292" s="242">
        <f>3016065.4+102034.1</f>
        <v>3118099.5</v>
      </c>
      <c r="F292" s="52">
        <f t="shared" si="76"/>
        <v>64.82052288639737</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15086632.32</v>
      </c>
      <c r="E294" s="242">
        <v>7889299.2800000003</v>
      </c>
      <c r="F294" s="52">
        <f t="shared" si="76"/>
        <v>52.293309153835068</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1" t="s">
        <v>634</v>
      </c>
      <c r="B297" s="352"/>
      <c r="C297" s="219"/>
      <c r="D297" s="58"/>
      <c r="E297" s="58"/>
      <c r="F297" s="59"/>
    </row>
    <row r="298" spans="1:6" ht="12.75" customHeight="1" x14ac:dyDescent="0.2">
      <c r="A298" s="53">
        <v>7</v>
      </c>
      <c r="B298" s="85" t="s">
        <v>635</v>
      </c>
      <c r="C298" s="50" t="s">
        <v>636</v>
      </c>
      <c r="D298" s="51">
        <f t="shared" ref="D298:E298" si="80">D299+D311+D344+D348</f>
        <v>1492240.97</v>
      </c>
      <c r="E298" s="51">
        <f t="shared" si="80"/>
        <v>1630769.92</v>
      </c>
      <c r="F298" s="52">
        <f t="shared" ref="F298:F418" si="81">IF(D298&lt;&gt;0,IF(E298/D298&gt;=100,"&gt;&gt;100",E298/D298*100),"-")</f>
        <v>109.28328284673754</v>
      </c>
    </row>
    <row r="299" spans="1:6" ht="12.75" customHeight="1" x14ac:dyDescent="0.2">
      <c r="A299" s="53">
        <v>71</v>
      </c>
      <c r="B299" s="85" t="s">
        <v>637</v>
      </c>
      <c r="C299" s="50" t="s">
        <v>638</v>
      </c>
      <c r="D299" s="51">
        <f t="shared" ref="D299:E299" si="82">D300+D304</f>
        <v>896902.07</v>
      </c>
      <c r="E299" s="51">
        <f t="shared" si="82"/>
        <v>766598.08</v>
      </c>
      <c r="F299" s="52">
        <f t="shared" si="81"/>
        <v>85.471770624857626</v>
      </c>
    </row>
    <row r="300" spans="1:6" ht="24" x14ac:dyDescent="0.2">
      <c r="A300" s="53">
        <v>711</v>
      </c>
      <c r="B300" s="85" t="s">
        <v>639</v>
      </c>
      <c r="C300" s="50" t="s">
        <v>640</v>
      </c>
      <c r="D300" s="51">
        <f t="shared" ref="D300:E300" si="83">SUM(D301:D303)</f>
        <v>896902.07</v>
      </c>
      <c r="E300" s="51">
        <f t="shared" si="83"/>
        <v>766598.08</v>
      </c>
      <c r="F300" s="52">
        <f t="shared" si="81"/>
        <v>85.471770624857626</v>
      </c>
    </row>
    <row r="301" spans="1:6" ht="12.75" customHeight="1" x14ac:dyDescent="0.2">
      <c r="A301" s="53">
        <v>7111</v>
      </c>
      <c r="B301" s="85" t="s">
        <v>641</v>
      </c>
      <c r="C301" s="50" t="s">
        <v>642</v>
      </c>
      <c r="D301" s="242">
        <v>896902.07</v>
      </c>
      <c r="E301" s="242">
        <v>766598.08</v>
      </c>
      <c r="F301" s="52">
        <f t="shared" si="81"/>
        <v>85.471770624857626</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595338.9</v>
      </c>
      <c r="E311" s="51">
        <f t="shared" si="85"/>
        <v>864171.84</v>
      </c>
      <c r="F311" s="52">
        <f t="shared" si="81"/>
        <v>145.15628661254959</v>
      </c>
    </row>
    <row r="312" spans="1:6" ht="12.75" customHeight="1" x14ac:dyDescent="0.2">
      <c r="A312" s="53">
        <v>721</v>
      </c>
      <c r="B312" s="85" t="s">
        <v>663</v>
      </c>
      <c r="C312" s="50" t="s">
        <v>664</v>
      </c>
      <c r="D312" s="51">
        <f t="shared" ref="D312:E312" si="86">SUM(D313:D316)</f>
        <v>595338.9</v>
      </c>
      <c r="E312" s="51">
        <f t="shared" si="86"/>
        <v>859784.85</v>
      </c>
      <c r="F312" s="52">
        <f t="shared" si="81"/>
        <v>144.41939708626464</v>
      </c>
    </row>
    <row r="313" spans="1:6" ht="12.75" customHeight="1" x14ac:dyDescent="0.2">
      <c r="A313" s="53">
        <v>7211</v>
      </c>
      <c r="B313" s="85" t="s">
        <v>665</v>
      </c>
      <c r="C313" s="50" t="s">
        <v>666</v>
      </c>
      <c r="D313" s="242">
        <v>165965.51</v>
      </c>
      <c r="E313" s="242">
        <f>375146.69+107836.4</f>
        <v>482983.08999999997</v>
      </c>
      <c r="F313" s="52">
        <f t="shared" si="81"/>
        <v>291.01413299666899</v>
      </c>
    </row>
    <row r="314" spans="1:6" ht="12.75" customHeight="1" x14ac:dyDescent="0.2">
      <c r="A314" s="53">
        <v>7212</v>
      </c>
      <c r="B314" s="85" t="s">
        <v>667</v>
      </c>
      <c r="C314" s="50" t="s">
        <v>668</v>
      </c>
      <c r="D314" s="242">
        <v>328371.33</v>
      </c>
      <c r="E314" s="242">
        <f>331165.98</f>
        <v>331165.98</v>
      </c>
      <c r="F314" s="52">
        <f t="shared" si="81"/>
        <v>100.85106394641699</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101002.06</v>
      </c>
      <c r="E316" s="242">
        <v>45635.78</v>
      </c>
      <c r="F316" s="52">
        <f t="shared" si="81"/>
        <v>45.183019039413651</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4386.99</v>
      </c>
      <c r="F326" s="52" t="str">
        <f t="shared" si="81"/>
        <v>-</v>
      </c>
    </row>
    <row r="327" spans="1:6" ht="12.75" customHeight="1" x14ac:dyDescent="0.2">
      <c r="A327" s="53">
        <v>7231</v>
      </c>
      <c r="B327" s="85" t="s">
        <v>693</v>
      </c>
      <c r="C327" s="50" t="s">
        <v>694</v>
      </c>
      <c r="D327" s="242">
        <v>0</v>
      </c>
      <c r="E327" s="242">
        <v>4386.99</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23635614.849999998</v>
      </c>
      <c r="E350" s="51">
        <f t="shared" si="95"/>
        <v>18009826.780000001</v>
      </c>
      <c r="F350" s="52">
        <f t="shared" si="81"/>
        <v>76.197834895756912</v>
      </c>
    </row>
    <row r="351" spans="1:6" ht="12.75" customHeight="1" x14ac:dyDescent="0.2">
      <c r="A351" s="53">
        <v>41</v>
      </c>
      <c r="B351" s="85" t="s">
        <v>741</v>
      </c>
      <c r="C351" s="50" t="s">
        <v>742</v>
      </c>
      <c r="D351" s="51">
        <f t="shared" ref="D351:E351" si="96">D352+D356</f>
        <v>2515183.19</v>
      </c>
      <c r="E351" s="51">
        <f t="shared" si="96"/>
        <v>2012405</v>
      </c>
      <c r="F351" s="52">
        <f t="shared" si="81"/>
        <v>80.010275513967628</v>
      </c>
    </row>
    <row r="352" spans="1:6" ht="12.75" customHeight="1" x14ac:dyDescent="0.2">
      <c r="A352" s="53">
        <v>411</v>
      </c>
      <c r="B352" s="85" t="s">
        <v>743</v>
      </c>
      <c r="C352" s="50" t="s">
        <v>744</v>
      </c>
      <c r="D352" s="51">
        <f t="shared" ref="D352:E352" si="97">SUM(D353:D355)</f>
        <v>2056870.86</v>
      </c>
      <c r="E352" s="51">
        <f t="shared" si="97"/>
        <v>1613584.58</v>
      </c>
      <c r="F352" s="52">
        <f t="shared" si="81"/>
        <v>78.448511833163892</v>
      </c>
    </row>
    <row r="353" spans="1:6" ht="12.75" customHeight="1" x14ac:dyDescent="0.2">
      <c r="A353" s="53">
        <v>4111</v>
      </c>
      <c r="B353" s="85" t="s">
        <v>641</v>
      </c>
      <c r="C353" s="50" t="s">
        <v>745</v>
      </c>
      <c r="D353" s="242">
        <v>2056870.86</v>
      </c>
      <c r="E353" s="242">
        <v>1613584.58</v>
      </c>
      <c r="F353" s="52">
        <f t="shared" si="81"/>
        <v>78.448511833163892</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458312.32999999996</v>
      </c>
      <c r="E356" s="51">
        <f t="shared" si="98"/>
        <v>398820.42</v>
      </c>
      <c r="F356" s="52">
        <f t="shared" si="81"/>
        <v>87.019352064998998</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4528.6099999999997</v>
      </c>
      <c r="E360" s="242">
        <v>0</v>
      </c>
      <c r="F360" s="52">
        <f t="shared" si="81"/>
        <v>0</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453783.72</v>
      </c>
      <c r="E362" s="242">
        <v>398820.42</v>
      </c>
      <c r="F362" s="52">
        <f t="shared" si="81"/>
        <v>87.887776141462282</v>
      </c>
    </row>
    <row r="363" spans="1:6" ht="24" x14ac:dyDescent="0.2">
      <c r="A363" s="53">
        <v>42</v>
      </c>
      <c r="B363" s="232" t="s">
        <v>757</v>
      </c>
      <c r="C363" s="50" t="s">
        <v>758</v>
      </c>
      <c r="D363" s="51">
        <f t="shared" ref="D363:E363" si="99">D364+D369+D378+D383+D388+D391</f>
        <v>19346585.159999996</v>
      </c>
      <c r="E363" s="51">
        <f t="shared" si="99"/>
        <v>14696360.550000001</v>
      </c>
      <c r="F363" s="52">
        <f t="shared" si="81"/>
        <v>75.963589586783726</v>
      </c>
    </row>
    <row r="364" spans="1:6" ht="12.75" customHeight="1" x14ac:dyDescent="0.2">
      <c r="A364" s="53">
        <v>421</v>
      </c>
      <c r="B364" s="85" t="s">
        <v>759</v>
      </c>
      <c r="C364" s="50" t="s">
        <v>760</v>
      </c>
      <c r="D364" s="51">
        <f t="shared" ref="D364:E364" si="100">SUM(D365:D368)</f>
        <v>16628147.439999999</v>
      </c>
      <c r="E364" s="51">
        <f t="shared" si="100"/>
        <v>13316514.83</v>
      </c>
      <c r="F364" s="52">
        <f t="shared" si="81"/>
        <v>80.084175811229159</v>
      </c>
    </row>
    <row r="365" spans="1:6" ht="12.75" customHeight="1" x14ac:dyDescent="0.2">
      <c r="A365" s="53">
        <v>4211</v>
      </c>
      <c r="B365" s="85" t="s">
        <v>665</v>
      </c>
      <c r="C365" s="50" t="s">
        <v>761</v>
      </c>
      <c r="D365" s="242">
        <v>0</v>
      </c>
      <c r="E365" s="242">
        <f>2044.87+641836.9</f>
        <v>643881.77</v>
      </c>
      <c r="F365" s="52" t="str">
        <f t="shared" si="81"/>
        <v>-</v>
      </c>
    </row>
    <row r="366" spans="1:6" ht="12.75" customHeight="1" x14ac:dyDescent="0.2">
      <c r="A366" s="53">
        <v>4212</v>
      </c>
      <c r="B366" s="85" t="s">
        <v>667</v>
      </c>
      <c r="C366" s="50" t="s">
        <v>762</v>
      </c>
      <c r="D366" s="242">
        <v>12392.99</v>
      </c>
      <c r="E366" s="242">
        <v>0</v>
      </c>
      <c r="F366" s="52">
        <f t="shared" si="81"/>
        <v>0</v>
      </c>
    </row>
    <row r="367" spans="1:6" ht="12.75" customHeight="1" x14ac:dyDescent="0.2">
      <c r="A367" s="53">
        <v>4213</v>
      </c>
      <c r="B367" s="85" t="s">
        <v>669</v>
      </c>
      <c r="C367" s="50" t="s">
        <v>763</v>
      </c>
      <c r="D367" s="242">
        <v>3416824.84</v>
      </c>
      <c r="E367" s="242">
        <f>1708544.13+11447.35</f>
        <v>1719991.48</v>
      </c>
      <c r="F367" s="52">
        <f t="shared" si="81"/>
        <v>50.338883628579566</v>
      </c>
    </row>
    <row r="368" spans="1:6" ht="12.75" customHeight="1" x14ac:dyDescent="0.2">
      <c r="A368" s="53">
        <v>4214</v>
      </c>
      <c r="B368" s="85" t="s">
        <v>671</v>
      </c>
      <c r="C368" s="50" t="s">
        <v>764</v>
      </c>
      <c r="D368" s="242">
        <v>13198929.609999999</v>
      </c>
      <c r="E368" s="242">
        <v>10952641.58</v>
      </c>
      <c r="F368" s="52">
        <f t="shared" si="81"/>
        <v>82.981286389328659</v>
      </c>
    </row>
    <row r="369" spans="1:6" ht="12.75" customHeight="1" x14ac:dyDescent="0.2">
      <c r="A369" s="53">
        <v>422</v>
      </c>
      <c r="B369" s="85" t="s">
        <v>765</v>
      </c>
      <c r="C369" s="50" t="s">
        <v>766</v>
      </c>
      <c r="D369" s="51">
        <f t="shared" ref="D369:E369" si="101">SUM(D370:D377)</f>
        <v>1684327.4600000002</v>
      </c>
      <c r="E369" s="51">
        <f t="shared" si="101"/>
        <v>1310990</v>
      </c>
      <c r="F369" s="52">
        <f t="shared" si="81"/>
        <v>77.834627240477332</v>
      </c>
    </row>
    <row r="370" spans="1:6" ht="12.75" customHeight="1" x14ac:dyDescent="0.2">
      <c r="A370" s="53">
        <v>4221</v>
      </c>
      <c r="B370" s="85" t="s">
        <v>675</v>
      </c>
      <c r="C370" s="50" t="s">
        <v>767</v>
      </c>
      <c r="D370" s="242">
        <v>311006.46999999997</v>
      </c>
      <c r="E370" s="242">
        <v>76505.45</v>
      </c>
      <c r="F370" s="52">
        <f t="shared" si="81"/>
        <v>24.599311390531522</v>
      </c>
    </row>
    <row r="371" spans="1:6" ht="12.75" customHeight="1" x14ac:dyDescent="0.2">
      <c r="A371" s="53">
        <v>4222</v>
      </c>
      <c r="B371" s="85" t="s">
        <v>768</v>
      </c>
      <c r="C371" s="50" t="s">
        <v>769</v>
      </c>
      <c r="D371" s="242">
        <v>836453.02</v>
      </c>
      <c r="E371" s="242">
        <v>849281.71</v>
      </c>
      <c r="F371" s="52">
        <f t="shared" si="81"/>
        <v>101.53370119938117</v>
      </c>
    </row>
    <row r="372" spans="1:6" ht="12.75" customHeight="1" x14ac:dyDescent="0.2">
      <c r="A372" s="53">
        <v>4223</v>
      </c>
      <c r="B372" s="85" t="s">
        <v>679</v>
      </c>
      <c r="C372" s="50" t="s">
        <v>770</v>
      </c>
      <c r="D372" s="242">
        <v>0</v>
      </c>
      <c r="E372" s="242">
        <v>6017.5</v>
      </c>
      <c r="F372" s="52" t="str">
        <f t="shared" si="81"/>
        <v>-</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2315.85</v>
      </c>
      <c r="E374" s="242">
        <v>4497.5</v>
      </c>
      <c r="F374" s="52">
        <f t="shared" si="81"/>
        <v>194.20515145626877</v>
      </c>
    </row>
    <row r="375" spans="1:6" ht="12.75" customHeight="1" x14ac:dyDescent="0.2">
      <c r="A375" s="53">
        <v>4226</v>
      </c>
      <c r="B375" s="85" t="s">
        <v>685</v>
      </c>
      <c r="C375" s="50" t="s">
        <v>773</v>
      </c>
      <c r="D375" s="242">
        <v>15894.78</v>
      </c>
      <c r="E375" s="242">
        <v>4941.51</v>
      </c>
      <c r="F375" s="52">
        <f t="shared" si="81"/>
        <v>31.088885785144555</v>
      </c>
    </row>
    <row r="376" spans="1:6" ht="12.75" customHeight="1" x14ac:dyDescent="0.2">
      <c r="A376" s="53">
        <v>4227</v>
      </c>
      <c r="B376" s="232" t="s">
        <v>687</v>
      </c>
      <c r="C376" s="50" t="s">
        <v>774</v>
      </c>
      <c r="D376" s="242">
        <v>518657.34</v>
      </c>
      <c r="E376" s="242">
        <v>369746.33</v>
      </c>
      <c r="F376" s="52">
        <f t="shared" si="81"/>
        <v>71.289134749351078</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19078.900000000001</v>
      </c>
      <c r="E378" s="51">
        <f t="shared" si="102"/>
        <v>0</v>
      </c>
      <c r="F378" s="52">
        <f t="shared" si="81"/>
        <v>0</v>
      </c>
    </row>
    <row r="379" spans="1:6" ht="12.75" customHeight="1" x14ac:dyDescent="0.2">
      <c r="A379" s="53">
        <v>4231</v>
      </c>
      <c r="B379" s="85" t="s">
        <v>693</v>
      </c>
      <c r="C379" s="50" t="s">
        <v>778</v>
      </c>
      <c r="D379" s="242">
        <v>19078.900000000001</v>
      </c>
      <c r="E379" s="242">
        <v>0</v>
      </c>
      <c r="F379" s="52">
        <f t="shared" si="81"/>
        <v>0</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29880.73</v>
      </c>
      <c r="E383" s="51">
        <f t="shared" si="103"/>
        <v>45902.07</v>
      </c>
      <c r="F383" s="52">
        <f t="shared" si="81"/>
        <v>153.61763250094626</v>
      </c>
    </row>
    <row r="384" spans="1:6" ht="12.75" customHeight="1" x14ac:dyDescent="0.2">
      <c r="A384" s="53">
        <v>4241</v>
      </c>
      <c r="B384" s="85" t="s">
        <v>784</v>
      </c>
      <c r="C384" s="50" t="s">
        <v>785</v>
      </c>
      <c r="D384" s="242">
        <v>0</v>
      </c>
      <c r="E384" s="242">
        <v>0</v>
      </c>
      <c r="F384" s="52" t="str">
        <f t="shared" si="81"/>
        <v>-</v>
      </c>
    </row>
    <row r="385" spans="1:6" ht="12.75" customHeight="1" x14ac:dyDescent="0.2">
      <c r="A385" s="53">
        <v>4242</v>
      </c>
      <c r="B385" s="85" t="s">
        <v>705</v>
      </c>
      <c r="C385" s="50" t="s">
        <v>786</v>
      </c>
      <c r="D385" s="242">
        <v>29880.73</v>
      </c>
      <c r="E385" s="242">
        <v>45902.07</v>
      </c>
      <c r="F385" s="52">
        <f t="shared" si="81"/>
        <v>153.61763250094626</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6870.4</v>
      </c>
      <c r="E388" s="51">
        <f t="shared" si="104"/>
        <v>0</v>
      </c>
      <c r="F388" s="52">
        <f t="shared" si="81"/>
        <v>0</v>
      </c>
    </row>
    <row r="389" spans="1:6" ht="12.75" customHeight="1" x14ac:dyDescent="0.2">
      <c r="A389" s="53">
        <v>4251</v>
      </c>
      <c r="B389" s="85" t="s">
        <v>791</v>
      </c>
      <c r="C389" s="50" t="s">
        <v>792</v>
      </c>
      <c r="D389" s="242">
        <v>6870.4</v>
      </c>
      <c r="E389" s="242">
        <v>0</v>
      </c>
      <c r="F389" s="52">
        <f t="shared" si="81"/>
        <v>0</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978280.23</v>
      </c>
      <c r="E391" s="51">
        <f t="shared" si="105"/>
        <v>22953.65</v>
      </c>
      <c r="F391" s="52">
        <f t="shared" si="81"/>
        <v>2.3463266757419809</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909264.37</v>
      </c>
      <c r="E393" s="242">
        <v>0</v>
      </c>
      <c r="F393" s="52">
        <f t="shared" si="81"/>
        <v>0</v>
      </c>
    </row>
    <row r="394" spans="1:6" ht="12.75" customHeight="1" x14ac:dyDescent="0.2">
      <c r="A394" s="53">
        <v>4263</v>
      </c>
      <c r="B394" s="85" t="s">
        <v>723</v>
      </c>
      <c r="C394" s="50" t="s">
        <v>798</v>
      </c>
      <c r="D394" s="242">
        <v>69015.86</v>
      </c>
      <c r="E394" s="242">
        <v>22953.65</v>
      </c>
      <c r="F394" s="52">
        <f t="shared" si="81"/>
        <v>33.258514781964607</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1773846.5</v>
      </c>
      <c r="E402" s="51">
        <f t="shared" si="109"/>
        <v>1301061.23</v>
      </c>
      <c r="F402" s="52">
        <f t="shared" si="81"/>
        <v>73.346889372896698</v>
      </c>
    </row>
    <row r="403" spans="1:6" ht="12.75" customHeight="1" x14ac:dyDescent="0.2">
      <c r="A403" s="53">
        <v>451</v>
      </c>
      <c r="B403" s="85" t="s">
        <v>812</v>
      </c>
      <c r="C403" s="50" t="s">
        <v>813</v>
      </c>
      <c r="D403" s="242">
        <v>1773846.5</v>
      </c>
      <c r="E403" s="242">
        <v>1301061.23</v>
      </c>
      <c r="F403" s="52">
        <f t="shared" si="81"/>
        <v>73.346889372896698</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22143373.879999999</v>
      </c>
      <c r="E408" s="51">
        <f t="shared" si="111"/>
        <v>16379056.860000001</v>
      </c>
      <c r="F408" s="52">
        <f t="shared" si="81"/>
        <v>73.968208046171512</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13028206.75</v>
      </c>
      <c r="E410" s="242">
        <f>13465173.08-4684597.66</f>
        <v>8780575.4199999999</v>
      </c>
      <c r="F410" s="52">
        <f t="shared" si="81"/>
        <v>67.396653956232313</v>
      </c>
    </row>
    <row r="411" spans="1:6" ht="12.75" customHeight="1" x14ac:dyDescent="0.2">
      <c r="A411" s="53">
        <v>97</v>
      </c>
      <c r="B411" s="85" t="s">
        <v>828</v>
      </c>
      <c r="C411" s="50" t="s">
        <v>829</v>
      </c>
      <c r="D411" s="242">
        <v>352861.17</v>
      </c>
      <c r="E411" s="242">
        <v>2576462.6800000002</v>
      </c>
      <c r="F411" s="52">
        <f t="shared" si="81"/>
        <v>730.16327639564315</v>
      </c>
    </row>
    <row r="412" spans="1:6" ht="12.75" customHeight="1" x14ac:dyDescent="0.2">
      <c r="A412" s="53" t="s">
        <v>609</v>
      </c>
      <c r="B412" s="85" t="s">
        <v>830</v>
      </c>
      <c r="C412" s="50" t="s">
        <v>831</v>
      </c>
      <c r="D412" s="51">
        <f>D6+D298</f>
        <v>70463252.949999988</v>
      </c>
      <c r="E412" s="51">
        <f>E6+E298</f>
        <v>81163207.510000005</v>
      </c>
      <c r="F412" s="52">
        <f t="shared" si="81"/>
        <v>115.1851555414176</v>
      </c>
    </row>
    <row r="413" spans="1:6" ht="12.75" customHeight="1" x14ac:dyDescent="0.2">
      <c r="A413" s="53" t="s">
        <v>609</v>
      </c>
      <c r="B413" s="85" t="s">
        <v>832</v>
      </c>
      <c r="C413" s="50" t="s">
        <v>833</v>
      </c>
      <c r="D413" s="51">
        <f t="shared" ref="D413:E413" si="112">D289+D350</f>
        <v>70991007.699999988</v>
      </c>
      <c r="E413" s="51">
        <f t="shared" si="112"/>
        <v>71575303.579999998</v>
      </c>
      <c r="F413" s="52">
        <f t="shared" si="81"/>
        <v>100.82305618546673</v>
      </c>
    </row>
    <row r="414" spans="1:6" ht="12.75" customHeight="1" x14ac:dyDescent="0.2">
      <c r="A414" s="53" t="s">
        <v>609</v>
      </c>
      <c r="B414" s="85" t="s">
        <v>834</v>
      </c>
      <c r="C414" s="50" t="s">
        <v>835</v>
      </c>
      <c r="D414" s="51">
        <f t="shared" ref="D414:E414" si="113">IF(D412&gt;=D413,D412-D413,0)</f>
        <v>0</v>
      </c>
      <c r="E414" s="51">
        <f t="shared" si="113"/>
        <v>9587903.9300000072</v>
      </c>
      <c r="F414" s="52" t="str">
        <f t="shared" si="81"/>
        <v>-</v>
      </c>
    </row>
    <row r="415" spans="1:6" ht="12.75" customHeight="1" x14ac:dyDescent="0.2">
      <c r="A415" s="53" t="s">
        <v>609</v>
      </c>
      <c r="B415" s="85" t="s">
        <v>836</v>
      </c>
      <c r="C415" s="50" t="s">
        <v>837</v>
      </c>
      <c r="D415" s="51">
        <f t="shared" ref="D415:E415" si="114">IF(D413&gt;=D412,D413-D412,0)</f>
        <v>527754.75</v>
      </c>
      <c r="E415" s="51">
        <f t="shared" si="114"/>
        <v>0</v>
      </c>
      <c r="F415" s="52">
        <f t="shared" si="81"/>
        <v>0</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8217848.2999999998</v>
      </c>
      <c r="E417" s="51">
        <f t="shared" si="116"/>
        <v>5662475.9199999999</v>
      </c>
      <c r="F417" s="52">
        <f t="shared" si="81"/>
        <v>68.904605114212188</v>
      </c>
    </row>
    <row r="418" spans="1:6" ht="12.75" customHeight="1" x14ac:dyDescent="0.2">
      <c r="A418" s="55" t="s">
        <v>843</v>
      </c>
      <c r="B418" s="233" t="s">
        <v>844</v>
      </c>
      <c r="C418" s="56" t="s">
        <v>845</v>
      </c>
      <c r="D418" s="62">
        <f t="shared" ref="D418:E418" si="117">D294+D411</f>
        <v>15439493.49</v>
      </c>
      <c r="E418" s="62">
        <f t="shared" si="117"/>
        <v>10465761.960000001</v>
      </c>
      <c r="F418" s="57">
        <f t="shared" si="81"/>
        <v>67.785656095380105</v>
      </c>
    </row>
    <row r="419" spans="1:6" s="75" customFormat="1" ht="20.100000000000001" customHeight="1" x14ac:dyDescent="0.2">
      <c r="A419" s="351" t="s">
        <v>846</v>
      </c>
      <c r="B419" s="352"/>
      <c r="C419" s="219"/>
      <c r="D419" s="58"/>
      <c r="E419" s="58"/>
      <c r="F419" s="59"/>
    </row>
    <row r="420" spans="1:6" ht="12.75" customHeight="1" x14ac:dyDescent="0.2">
      <c r="A420" s="53">
        <v>8</v>
      </c>
      <c r="B420" s="85" t="s">
        <v>847</v>
      </c>
      <c r="C420" s="50" t="s">
        <v>848</v>
      </c>
      <c r="D420" s="51">
        <f t="shared" ref="D420:E420" si="118">D421+D459+D472+D484+D515</f>
        <v>3400191.64</v>
      </c>
      <c r="E420" s="51">
        <f t="shared" si="118"/>
        <v>7034384.0800000001</v>
      </c>
      <c r="F420" s="52">
        <f t="shared" ref="F420:F647" si="119">IF(D420&lt;&gt;0,IF(E420/D420&gt;=100,"&gt;&gt;100",E420/D420*100),"-")</f>
        <v>206.88198856932664</v>
      </c>
    </row>
    <row r="421" spans="1:6" ht="24" x14ac:dyDescent="0.2">
      <c r="A421" s="53">
        <v>81</v>
      </c>
      <c r="B421" s="232" t="s">
        <v>849</v>
      </c>
      <c r="C421" s="50" t="s">
        <v>850</v>
      </c>
      <c r="D421" s="51">
        <f t="shared" ref="D421:E421" si="120">D422+D427+D430+D434+D435+D442+D447+D455</f>
        <v>7526.71</v>
      </c>
      <c r="E421" s="51">
        <f t="shared" si="120"/>
        <v>14931.69</v>
      </c>
      <c r="F421" s="52">
        <f t="shared" si="119"/>
        <v>198.38269310229833</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7526.71</v>
      </c>
      <c r="E427" s="51">
        <f t="shared" si="122"/>
        <v>14931.69</v>
      </c>
      <c r="F427" s="52">
        <f t="shared" si="119"/>
        <v>198.38269310229833</v>
      </c>
    </row>
    <row r="428" spans="1:6" ht="24" x14ac:dyDescent="0.2">
      <c r="A428" s="53">
        <v>8121</v>
      </c>
      <c r="B428" s="232" t="s">
        <v>863</v>
      </c>
      <c r="C428" s="50" t="s">
        <v>864</v>
      </c>
      <c r="D428" s="242">
        <v>7526.71</v>
      </c>
      <c r="E428" s="242">
        <v>14931.69</v>
      </c>
      <c r="F428" s="52">
        <f t="shared" si="119"/>
        <v>198.38269310229833</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3392664.93</v>
      </c>
      <c r="E484" s="51">
        <f t="shared" si="137"/>
        <v>7019452.3899999997</v>
      </c>
      <c r="F484" s="52">
        <f t="shared" si="119"/>
        <v>206.90084446388281</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3392664.93</v>
      </c>
      <c r="E495" s="51">
        <f t="shared" si="140"/>
        <v>7019452.3899999997</v>
      </c>
      <c r="F495" s="52">
        <f t="shared" si="119"/>
        <v>206.90084446388281</v>
      </c>
    </row>
    <row r="496" spans="1:6" ht="12.75" customHeight="1" x14ac:dyDescent="0.2">
      <c r="A496" s="53">
        <v>8443</v>
      </c>
      <c r="B496" s="85" t="s">
        <v>999</v>
      </c>
      <c r="C496" s="50" t="s">
        <v>1000</v>
      </c>
      <c r="D496" s="242">
        <v>3392664.93</v>
      </c>
      <c r="E496" s="242">
        <v>7019452.3899999997</v>
      </c>
      <c r="F496" s="52">
        <f t="shared" si="119"/>
        <v>206.90084446388281</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3186247.5600000005</v>
      </c>
      <c r="E528" s="51">
        <f t="shared" si="148"/>
        <v>2601201.0700000003</v>
      </c>
      <c r="F528" s="52">
        <f t="shared" si="119"/>
        <v>81.638385625001462</v>
      </c>
    </row>
    <row r="529" spans="1:6" ht="24" x14ac:dyDescent="0.2">
      <c r="A529" s="53">
        <v>51</v>
      </c>
      <c r="B529" s="85" t="s">
        <v>1065</v>
      </c>
      <c r="C529" s="50" t="s">
        <v>1066</v>
      </c>
      <c r="D529" s="51">
        <f t="shared" ref="D529:E529" si="149">D530+D535+D538+D542+D543+D550+D555+D563</f>
        <v>326591.01</v>
      </c>
      <c r="E529" s="51">
        <f t="shared" si="149"/>
        <v>405139.26</v>
      </c>
      <c r="F529" s="52">
        <f t="shared" si="119"/>
        <v>124.0509529028371</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326591.01</v>
      </c>
      <c r="E535" s="51">
        <f t="shared" si="151"/>
        <v>405139.26</v>
      </c>
      <c r="F535" s="52">
        <f t="shared" si="119"/>
        <v>124.0509529028371</v>
      </c>
    </row>
    <row r="536" spans="1:6" ht="24" x14ac:dyDescent="0.2">
      <c r="A536" s="53">
        <v>5121</v>
      </c>
      <c r="B536" s="85" t="s">
        <v>1079</v>
      </c>
      <c r="C536" s="50" t="s">
        <v>1080</v>
      </c>
      <c r="D536" s="242">
        <v>326591.01</v>
      </c>
      <c r="E536" s="242">
        <v>405139.26</v>
      </c>
      <c r="F536" s="52">
        <f t="shared" si="119"/>
        <v>124.0509529028371</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2859656.5500000003</v>
      </c>
      <c r="E593" s="51">
        <f t="shared" si="167"/>
        <v>2196061.81</v>
      </c>
      <c r="F593" s="52">
        <f t="shared" si="119"/>
        <v>76.794600036847072</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2856402.6</v>
      </c>
      <c r="E605" s="51">
        <f t="shared" si="171"/>
        <v>1064552.73</v>
      </c>
      <c r="F605" s="52">
        <f t="shared" si="119"/>
        <v>37.269001575618226</v>
      </c>
    </row>
    <row r="606" spans="1:6" ht="24" x14ac:dyDescent="0.2">
      <c r="A606" s="53">
        <v>5443</v>
      </c>
      <c r="B606" s="85" t="s">
        <v>1210</v>
      </c>
      <c r="C606" s="50" t="s">
        <v>1211</v>
      </c>
      <c r="D606" s="242">
        <v>2856402.6</v>
      </c>
      <c r="E606" s="242">
        <v>1064552.73</v>
      </c>
      <c r="F606" s="52">
        <f t="shared" si="119"/>
        <v>37.269001575618226</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3253.95</v>
      </c>
      <c r="E617" s="51">
        <f t="shared" si="173"/>
        <v>1131509.08</v>
      </c>
      <c r="F617" s="52" t="str">
        <f t="shared" si="119"/>
        <v>&gt;&gt;100</v>
      </c>
    </row>
    <row r="618" spans="1:6" ht="12.75" customHeight="1" x14ac:dyDescent="0.2">
      <c r="A618" s="53">
        <v>5471</v>
      </c>
      <c r="B618" s="85" t="s">
        <v>1234</v>
      </c>
      <c r="C618" s="50" t="s">
        <v>1235</v>
      </c>
      <c r="D618" s="242">
        <v>3253.95</v>
      </c>
      <c r="E618" s="242">
        <v>1131509.08</v>
      </c>
      <c r="F618" s="52" t="str">
        <f t="shared" si="119"/>
        <v>&gt;&gt;100</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213944.07999999961</v>
      </c>
      <c r="E635" s="51">
        <f t="shared" si="178"/>
        <v>4433183.01</v>
      </c>
      <c r="F635" s="52">
        <f t="shared" si="119"/>
        <v>2072.122308782747</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4205092.9800000004</v>
      </c>
      <c r="E637" s="242">
        <v>1437944.03</v>
      </c>
      <c r="F637" s="52">
        <f t="shared" si="119"/>
        <v>34.195296913506056</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73863444.589999989</v>
      </c>
      <c r="E639" s="51">
        <f t="shared" si="180"/>
        <v>88197591.590000004</v>
      </c>
      <c r="F639" s="52">
        <f t="shared" si="119"/>
        <v>119.40628016952874</v>
      </c>
    </row>
    <row r="640" spans="1:6" ht="12.75" customHeight="1" x14ac:dyDescent="0.2">
      <c r="A640" s="53" t="s">
        <v>609</v>
      </c>
      <c r="B640" s="85" t="s">
        <v>1278</v>
      </c>
      <c r="C640" s="50" t="s">
        <v>1279</v>
      </c>
      <c r="D640" s="51">
        <f t="shared" ref="D640:E640" si="181">D413+D528</f>
        <v>74177255.25999999</v>
      </c>
      <c r="E640" s="51">
        <f t="shared" si="181"/>
        <v>74176504.650000006</v>
      </c>
      <c r="F640" s="52">
        <f t="shared" si="119"/>
        <v>99.998988086041535</v>
      </c>
    </row>
    <row r="641" spans="1:6" ht="12.75" customHeight="1" x14ac:dyDescent="0.2">
      <c r="A641" s="53" t="s">
        <v>609</v>
      </c>
      <c r="B641" s="85" t="s">
        <v>1280</v>
      </c>
      <c r="C641" s="50" t="s">
        <v>1281</v>
      </c>
      <c r="D641" s="51">
        <f t="shared" ref="D641:E641" si="182">IF(D639&gt;=D640,D639-D640,0)</f>
        <v>0</v>
      </c>
      <c r="E641" s="51">
        <f t="shared" si="182"/>
        <v>14021086.939999998</v>
      </c>
      <c r="F641" s="52" t="str">
        <f t="shared" si="119"/>
        <v>-</v>
      </c>
    </row>
    <row r="642" spans="1:6" ht="12.75" customHeight="1" x14ac:dyDescent="0.2">
      <c r="A642" s="53" t="s">
        <v>609</v>
      </c>
      <c r="B642" s="85" t="s">
        <v>1282</v>
      </c>
      <c r="C642" s="50" t="s">
        <v>1283</v>
      </c>
      <c r="D642" s="51">
        <f t="shared" ref="D642:E642" si="183">IF(D640&gt;=D639,D640-D639,0)</f>
        <v>313810.67000000179</v>
      </c>
      <c r="E642" s="51">
        <f t="shared" si="183"/>
        <v>0</v>
      </c>
      <c r="F642" s="52">
        <f t="shared" si="119"/>
        <v>0</v>
      </c>
    </row>
    <row r="643" spans="1:6" ht="24" x14ac:dyDescent="0.2">
      <c r="A643" s="60" t="s">
        <v>1284</v>
      </c>
      <c r="B643" s="85" t="s">
        <v>1285</v>
      </c>
      <c r="C643" s="61" t="s">
        <v>1284</v>
      </c>
      <c r="D643" s="51">
        <f t="shared" ref="D643:E643" si="184">IF(D416-D417+D637-D638&gt;=0,D416-D417+D637-D638,0)</f>
        <v>0</v>
      </c>
      <c r="E643" s="51">
        <f t="shared" si="184"/>
        <v>0</v>
      </c>
      <c r="F643" s="52" t="str">
        <f t="shared" si="119"/>
        <v>-</v>
      </c>
    </row>
    <row r="644" spans="1:6" ht="24" x14ac:dyDescent="0.2">
      <c r="A644" s="60" t="s">
        <v>1286</v>
      </c>
      <c r="B644" s="85" t="s">
        <v>1287</v>
      </c>
      <c r="C644" s="61" t="s">
        <v>1286</v>
      </c>
      <c r="D644" s="51">
        <f t="shared" ref="D644:E644" si="185">IF(D417-D416+D638-D637&gt;=0,D417-D416+D638-D637,0)</f>
        <v>4012755.3199999994</v>
      </c>
      <c r="E644" s="51">
        <f t="shared" si="185"/>
        <v>4224531.8899999997</v>
      </c>
      <c r="F644" s="52">
        <f t="shared" si="119"/>
        <v>105.27758492885133</v>
      </c>
    </row>
    <row r="645" spans="1:6" ht="24" x14ac:dyDescent="0.2">
      <c r="A645" s="53" t="s">
        <v>609</v>
      </c>
      <c r="B645" s="85" t="s">
        <v>1288</v>
      </c>
      <c r="C645" s="50" t="s">
        <v>1289</v>
      </c>
      <c r="D645" s="51">
        <f t="shared" ref="D645:E645" si="186">IF(D641+D643-D642-D644&gt;=0,D641+D643-D642-D644,0)</f>
        <v>0</v>
      </c>
      <c r="E645" s="51">
        <f t="shared" si="186"/>
        <v>9796555.049999997</v>
      </c>
      <c r="F645" s="52" t="str">
        <f t="shared" si="119"/>
        <v>-</v>
      </c>
    </row>
    <row r="646" spans="1:6" ht="24" x14ac:dyDescent="0.2">
      <c r="A646" s="53" t="s">
        <v>609</v>
      </c>
      <c r="B646" s="85" t="s">
        <v>1290</v>
      </c>
      <c r="C646" s="50" t="s">
        <v>1291</v>
      </c>
      <c r="D646" s="51">
        <f t="shared" ref="D646:E646" si="187">IF(D642+D644-D641-D643&gt;=0,D642+D644-D641-D643,0)</f>
        <v>4326565.9900000012</v>
      </c>
      <c r="E646" s="51">
        <f t="shared" si="187"/>
        <v>0</v>
      </c>
      <c r="F646" s="52">
        <f t="shared" si="119"/>
        <v>0</v>
      </c>
    </row>
    <row r="647" spans="1:6" ht="24" x14ac:dyDescent="0.2">
      <c r="A647" s="55" t="s">
        <v>1292</v>
      </c>
      <c r="B647" s="233" t="s">
        <v>1293</v>
      </c>
      <c r="C647" s="56" t="s">
        <v>1292</v>
      </c>
      <c r="D647" s="243">
        <v>335321.49</v>
      </c>
      <c r="E647" s="243">
        <v>359461.96</v>
      </c>
      <c r="F647" s="57">
        <f t="shared" si="119"/>
        <v>107.1992015781631</v>
      </c>
    </row>
    <row r="648" spans="1:6" s="75" customFormat="1" ht="20.100000000000001" customHeight="1" x14ac:dyDescent="0.2">
      <c r="A648" s="351" t="s">
        <v>1294</v>
      </c>
      <c r="B648" s="352"/>
      <c r="C648" s="219"/>
      <c r="D648" s="58"/>
      <c r="E648" s="58"/>
      <c r="F648" s="59"/>
    </row>
    <row r="649" spans="1:6" ht="12.75" customHeight="1" x14ac:dyDescent="0.2">
      <c r="A649" s="53">
        <v>11</v>
      </c>
      <c r="B649" s="85" t="s">
        <v>1295</v>
      </c>
      <c r="C649" s="50" t="s">
        <v>1296</v>
      </c>
      <c r="D649" s="242">
        <v>1733645.93</v>
      </c>
      <c r="E649" s="242">
        <v>2442563.1800000002</v>
      </c>
      <c r="F649" s="52">
        <f t="shared" ref="F649:F724" si="188">IF(D649&lt;&gt;0,IF(E649/D649&gt;=100,"&gt;&gt;100",E649/D649*100),"-")</f>
        <v>140.89169753364808</v>
      </c>
    </row>
    <row r="650" spans="1:6" ht="12.75" customHeight="1" x14ac:dyDescent="0.2">
      <c r="A650" s="53" t="s">
        <v>1297</v>
      </c>
      <c r="B650" s="85" t="s">
        <v>1298</v>
      </c>
      <c r="C650" s="50" t="s">
        <v>1297</v>
      </c>
      <c r="D650" s="242">
        <v>80710685.469999999</v>
      </c>
      <c r="E650" s="242">
        <v>111372230.67</v>
      </c>
      <c r="F650" s="52">
        <f t="shared" si="188"/>
        <v>137.98944962671249</v>
      </c>
    </row>
    <row r="651" spans="1:6" ht="12.75" customHeight="1" x14ac:dyDescent="0.2">
      <c r="A651" s="53" t="s">
        <v>1299</v>
      </c>
      <c r="B651" s="85" t="s">
        <v>1300</v>
      </c>
      <c r="C651" s="50" t="s">
        <v>1299</v>
      </c>
      <c r="D651" s="242">
        <v>80001768.219999999</v>
      </c>
      <c r="E651" s="242">
        <v>100631798.45999999</v>
      </c>
      <c r="F651" s="52">
        <f t="shared" si="188"/>
        <v>125.78696783709664</v>
      </c>
    </row>
    <row r="652" spans="1:6" ht="24" x14ac:dyDescent="0.2">
      <c r="A652" s="53">
        <v>11</v>
      </c>
      <c r="B652" s="85" t="s">
        <v>1301</v>
      </c>
      <c r="C652" s="50" t="s">
        <v>1302</v>
      </c>
      <c r="D652" s="51">
        <f t="shared" ref="D652:E652" si="189">+D649+D650-D651</f>
        <v>2442563.1800000072</v>
      </c>
      <c r="E652" s="51">
        <f t="shared" si="189"/>
        <v>13182995.390000015</v>
      </c>
      <c r="F652" s="52">
        <f t="shared" si="188"/>
        <v>539.71972958341144</v>
      </c>
    </row>
    <row r="653" spans="1:6" ht="24" x14ac:dyDescent="0.2">
      <c r="A653" s="53" t="s">
        <v>609</v>
      </c>
      <c r="B653" s="85" t="s">
        <v>1303</v>
      </c>
      <c r="C653" s="50" t="s">
        <v>1304</v>
      </c>
      <c r="D653" s="262">
        <v>189</v>
      </c>
      <c r="E653" s="262">
        <v>192</v>
      </c>
      <c r="F653" s="52">
        <f t="shared" si="188"/>
        <v>101.58730158730158</v>
      </c>
    </row>
    <row r="654" spans="1:6" ht="24" x14ac:dyDescent="0.2">
      <c r="A654" s="53" t="s">
        <v>609</v>
      </c>
      <c r="B654" s="85" t="s">
        <v>1305</v>
      </c>
      <c r="C654" s="50" t="s">
        <v>1306</v>
      </c>
      <c r="D654" s="262">
        <v>0</v>
      </c>
      <c r="E654" s="262"/>
      <c r="F654" s="52" t="str">
        <f t="shared" si="188"/>
        <v>-</v>
      </c>
    </row>
    <row r="655" spans="1:6" ht="12.75" customHeight="1" x14ac:dyDescent="0.2">
      <c r="A655" s="53" t="s">
        <v>609</v>
      </c>
      <c r="B655" s="85" t="s">
        <v>1307</v>
      </c>
      <c r="C655" s="50" t="s">
        <v>1308</v>
      </c>
      <c r="D655" s="262">
        <v>181</v>
      </c>
      <c r="E655" s="262">
        <v>182</v>
      </c>
      <c r="F655" s="52">
        <f t="shared" si="188"/>
        <v>100.55248618784532</v>
      </c>
    </row>
    <row r="656" spans="1:6" ht="12.75" customHeight="1" x14ac:dyDescent="0.2">
      <c r="A656" s="53" t="s">
        <v>609</v>
      </c>
      <c r="B656" s="85" t="s">
        <v>1309</v>
      </c>
      <c r="C656" s="50" t="s">
        <v>1310</v>
      </c>
      <c r="D656" s="262">
        <v>0</v>
      </c>
      <c r="E656" s="262"/>
      <c r="F656" s="52" t="str">
        <f t="shared" si="188"/>
        <v>-</v>
      </c>
    </row>
    <row r="657" spans="1:6" ht="24" x14ac:dyDescent="0.2">
      <c r="A657" s="53" t="s">
        <v>1311</v>
      </c>
      <c r="B657" s="85" t="s">
        <v>1312</v>
      </c>
      <c r="C657" s="50" t="s">
        <v>1313</v>
      </c>
      <c r="D657" s="242">
        <v>903322.72</v>
      </c>
      <c r="E657" s="242">
        <f>794826.1+418351.06</f>
        <v>1213177.1599999999</v>
      </c>
      <c r="F657" s="52">
        <f t="shared" si="188"/>
        <v>134.30163253283388</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1187.8599999999999</v>
      </c>
      <c r="E660" s="242">
        <v>120.19</v>
      </c>
      <c r="F660" s="52">
        <f t="shared" si="188"/>
        <v>10.11819574697355</v>
      </c>
    </row>
    <row r="661" spans="1:6" ht="12.75" customHeight="1" x14ac:dyDescent="0.2">
      <c r="A661" s="53">
        <v>63311</v>
      </c>
      <c r="B661" s="85" t="s">
        <v>1320</v>
      </c>
      <c r="C661" s="50" t="s">
        <v>1321</v>
      </c>
      <c r="D661" s="242">
        <v>401815.22</v>
      </c>
      <c r="E661" s="242">
        <f>4552.57+9352.14+177966+395540.25</f>
        <v>587410.96</v>
      </c>
      <c r="F661" s="52">
        <f t="shared" si="188"/>
        <v>146.18932553127283</v>
      </c>
    </row>
    <row r="662" spans="1:6" ht="12.75" customHeight="1" x14ac:dyDescent="0.2">
      <c r="A662" s="53">
        <v>63312</v>
      </c>
      <c r="B662" s="85" t="s">
        <v>1322</v>
      </c>
      <c r="C662" s="50" t="s">
        <v>1323</v>
      </c>
      <c r="D662" s="242">
        <v>3631.31</v>
      </c>
      <c r="E662" s="242">
        <v>10420</v>
      </c>
      <c r="F662" s="52">
        <f t="shared" si="188"/>
        <v>286.94878707684006</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396348.89</v>
      </c>
      <c r="E664" s="242">
        <f>29077.88+79965.31+37237.15+86666.31+24648.51</f>
        <v>257595.16</v>
      </c>
      <c r="F664" s="52">
        <f t="shared" si="188"/>
        <v>64.992022558710843</v>
      </c>
    </row>
    <row r="665" spans="1:6" ht="12.75" customHeight="1" x14ac:dyDescent="0.2">
      <c r="A665" s="53">
        <v>63321</v>
      </c>
      <c r="B665" s="85" t="s">
        <v>1328</v>
      </c>
      <c r="C665" s="50" t="s">
        <v>1329</v>
      </c>
      <c r="D665" s="242">
        <v>494653.14</v>
      </c>
      <c r="E665" s="242">
        <f>299066.02+36849.04+59725.26+32720.81</f>
        <v>428361.13</v>
      </c>
      <c r="F665" s="52">
        <f t="shared" si="188"/>
        <v>86.598283799431655</v>
      </c>
    </row>
    <row r="666" spans="1:6" ht="12.75" customHeight="1" x14ac:dyDescent="0.2">
      <c r="A666" s="53">
        <v>63322</v>
      </c>
      <c r="B666" s="85" t="s">
        <v>1330</v>
      </c>
      <c r="C666" s="50" t="s">
        <v>1331</v>
      </c>
      <c r="D666" s="242">
        <v>0</v>
      </c>
      <c r="E666" s="242">
        <v>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0</v>
      </c>
      <c r="E669" s="242">
        <v>0</v>
      </c>
      <c r="F669" s="52" t="str">
        <f t="shared" si="188"/>
        <v>-</v>
      </c>
    </row>
    <row r="670" spans="1:6" ht="12.75" customHeight="1" x14ac:dyDescent="0.2">
      <c r="A670" s="53">
        <v>63415</v>
      </c>
      <c r="B670" s="85" t="s">
        <v>1338</v>
      </c>
      <c r="C670" s="50" t="s">
        <v>1339</v>
      </c>
      <c r="D670" s="242">
        <v>0</v>
      </c>
      <c r="E670" s="242">
        <v>0</v>
      </c>
      <c r="F670" s="52" t="str">
        <f t="shared" si="188"/>
        <v>-</v>
      </c>
    </row>
    <row r="671" spans="1:6" ht="24" x14ac:dyDescent="0.2">
      <c r="A671" s="53">
        <v>63416</v>
      </c>
      <c r="B671" s="232" t="s">
        <v>1340</v>
      </c>
      <c r="C671" s="50" t="s">
        <v>1341</v>
      </c>
      <c r="D671" s="242">
        <v>502144.17</v>
      </c>
      <c r="E671" s="242">
        <v>559219.54</v>
      </c>
      <c r="F671" s="52">
        <f t="shared" si="188"/>
        <v>111.3663313068038</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2176654.06</v>
      </c>
      <c r="E673" s="242">
        <v>800000</v>
      </c>
      <c r="F673" s="52">
        <f t="shared" si="188"/>
        <v>36.753658502812335</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801501.71</v>
      </c>
      <c r="E694" s="242">
        <f>1797708.62-E696</f>
        <v>1709022.12</v>
      </c>
      <c r="F694" s="52">
        <f t="shared" si="188"/>
        <v>213.22750764935989</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47175.33</v>
      </c>
      <c r="E696" s="242">
        <v>88686.5</v>
      </c>
      <c r="F696" s="52">
        <f t="shared" si="188"/>
        <v>187.99338552586701</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4123052.62</v>
      </c>
      <c r="E698" s="242">
        <f>1728933.91+1314460.24+796767.8+388466.48+25797.91+858497.9</f>
        <v>5112924.24</v>
      </c>
      <c r="F698" s="52">
        <f t="shared" si="188"/>
        <v>124.00822184995543</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89976.11</v>
      </c>
      <c r="E710" s="242">
        <f>33491.39+25337.87</f>
        <v>58829.259999999995</v>
      </c>
      <c r="F710" s="52">
        <f t="shared" si="188"/>
        <v>65.38320005165815</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24376.42</v>
      </c>
      <c r="E712" s="242">
        <v>31273.71</v>
      </c>
      <c r="F712" s="52">
        <f t="shared" si="188"/>
        <v>128.29492599815723</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2123.56</v>
      </c>
      <c r="E716" s="242">
        <v>6636.2</v>
      </c>
      <c r="F716" s="52">
        <f t="shared" si="188"/>
        <v>312.50353180508205</v>
      </c>
    </row>
    <row r="717" spans="1:6" ht="12.75" customHeight="1" x14ac:dyDescent="0.2">
      <c r="A717" s="53">
        <v>31215</v>
      </c>
      <c r="B717" s="85" t="s">
        <v>1414</v>
      </c>
      <c r="C717" s="50" t="s">
        <v>1415</v>
      </c>
      <c r="D717" s="242">
        <v>6967.95</v>
      </c>
      <c r="E717" s="242">
        <v>6835.27</v>
      </c>
      <c r="F717" s="52">
        <f t="shared" si="188"/>
        <v>98.095853156236785</v>
      </c>
    </row>
    <row r="718" spans="1:6" ht="12.75" customHeight="1" x14ac:dyDescent="0.2">
      <c r="A718" s="53">
        <v>32121</v>
      </c>
      <c r="B718" s="85" t="s">
        <v>1416</v>
      </c>
      <c r="C718" s="50" t="s">
        <v>1417</v>
      </c>
      <c r="D718" s="242">
        <v>81966.45</v>
      </c>
      <c r="E718" s="242">
        <v>95232.79</v>
      </c>
      <c r="F718" s="52">
        <f t="shared" si="188"/>
        <v>116.18508548314583</v>
      </c>
    </row>
    <row r="719" spans="1:6" ht="12.75" customHeight="1" x14ac:dyDescent="0.2">
      <c r="A719" s="53" t="s">
        <v>1418</v>
      </c>
      <c r="B719" s="85" t="s">
        <v>1419</v>
      </c>
      <c r="C719" s="50" t="s">
        <v>1418</v>
      </c>
      <c r="D719" s="242">
        <v>12940.47</v>
      </c>
      <c r="E719" s="242">
        <v>5972.52</v>
      </c>
      <c r="F719" s="52">
        <f t="shared" si="188"/>
        <v>46.15381048756344</v>
      </c>
    </row>
    <row r="720" spans="1:6" ht="12.75" customHeight="1" x14ac:dyDescent="0.2">
      <c r="A720" s="53" t="s">
        <v>1420</v>
      </c>
      <c r="B720" s="85" t="s">
        <v>1421</v>
      </c>
      <c r="C720" s="50" t="s">
        <v>1420</v>
      </c>
      <c r="D720" s="242">
        <v>13718.1</v>
      </c>
      <c r="E720" s="242">
        <v>0</v>
      </c>
      <c r="F720" s="52">
        <f t="shared" si="188"/>
        <v>0</v>
      </c>
    </row>
    <row r="721" spans="1:6" ht="12.75" customHeight="1" x14ac:dyDescent="0.2">
      <c r="A721" s="53" t="s">
        <v>1422</v>
      </c>
      <c r="B721" s="85" t="s">
        <v>1423</v>
      </c>
      <c r="C721" s="50" t="s">
        <v>1422</v>
      </c>
      <c r="D721" s="242">
        <v>45333.81</v>
      </c>
      <c r="E721" s="242">
        <v>0</v>
      </c>
      <c r="F721" s="52">
        <f t="shared" si="188"/>
        <v>0</v>
      </c>
    </row>
    <row r="722" spans="1:6" ht="12.75" customHeight="1" x14ac:dyDescent="0.2">
      <c r="A722" s="53" t="s">
        <v>1424</v>
      </c>
      <c r="B722" s="85" t="s">
        <v>1425</v>
      </c>
      <c r="C722" s="50" t="s">
        <v>1424</v>
      </c>
      <c r="D722" s="242">
        <v>49084.67</v>
      </c>
      <c r="E722" s="242">
        <v>80823.839999999997</v>
      </c>
      <c r="F722" s="52">
        <f t="shared" si="188"/>
        <v>164.66208288657131</v>
      </c>
    </row>
    <row r="723" spans="1:6" ht="12.75" customHeight="1" x14ac:dyDescent="0.2">
      <c r="A723" s="53" t="s">
        <v>1426</v>
      </c>
      <c r="B723" s="85" t="s">
        <v>1427</v>
      </c>
      <c r="C723" s="50" t="s">
        <v>1426</v>
      </c>
      <c r="D723" s="242">
        <v>5572.3</v>
      </c>
      <c r="E723" s="242">
        <v>4633.7</v>
      </c>
      <c r="F723" s="52">
        <f t="shared" si="188"/>
        <v>83.155967912711077</v>
      </c>
    </row>
    <row r="724" spans="1:6" ht="12.75" customHeight="1" x14ac:dyDescent="0.2">
      <c r="A724" s="53" t="s">
        <v>1428</v>
      </c>
      <c r="B724" s="85" t="s">
        <v>1429</v>
      </c>
      <c r="C724" s="50" t="s">
        <v>1428</v>
      </c>
      <c r="D724" s="242">
        <v>4280.3100000000004</v>
      </c>
      <c r="E724" s="242"/>
      <c r="F724" s="52">
        <f t="shared" si="188"/>
        <v>0</v>
      </c>
    </row>
    <row r="725" spans="1:6" ht="12.75" customHeight="1" x14ac:dyDescent="0.2">
      <c r="A725" s="53">
        <v>32911</v>
      </c>
      <c r="B725" s="85" t="s">
        <v>1430</v>
      </c>
      <c r="C725" s="50" t="s">
        <v>1431</v>
      </c>
      <c r="D725" s="242">
        <v>68461.64</v>
      </c>
      <c r="E725" s="242">
        <v>68714.62</v>
      </c>
      <c r="F725" s="52">
        <f t="shared" ref="F725:F979" si="190">IF(D725&lt;&gt;0,IF(E725/D725&gt;=100,"&gt;&gt;100",E725/D725*100),"-")</f>
        <v>100.36952080026127</v>
      </c>
    </row>
    <row r="726" spans="1:6" ht="12.75" customHeight="1" x14ac:dyDescent="0.2">
      <c r="A726" s="53" t="s">
        <v>1432</v>
      </c>
      <c r="B726" s="85" t="s">
        <v>1433</v>
      </c>
      <c r="C726" s="50" t="s">
        <v>1432</v>
      </c>
      <c r="D726" s="242">
        <v>8670.77</v>
      </c>
      <c r="E726" s="242">
        <v>8635.2000000000007</v>
      </c>
      <c r="F726" s="52">
        <f t="shared" si="190"/>
        <v>99.589771150659061</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52871.22</v>
      </c>
      <c r="E742" s="242">
        <v>65199.61</v>
      </c>
      <c r="F742" s="52">
        <f t="shared" si="190"/>
        <v>123.31777099147703</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44364.26</v>
      </c>
      <c r="E759" s="242">
        <v>39045.93</v>
      </c>
      <c r="F759" s="52">
        <f t="shared" si="190"/>
        <v>88.012129583588234</v>
      </c>
    </row>
    <row r="760" spans="1:6" ht="12.75" customHeight="1" x14ac:dyDescent="0.2">
      <c r="A760" s="53">
        <v>35232</v>
      </c>
      <c r="B760" s="85" t="s">
        <v>1500</v>
      </c>
      <c r="C760" s="50" t="s">
        <v>1501</v>
      </c>
      <c r="D760" s="242">
        <v>26544.560000000001</v>
      </c>
      <c r="E760" s="242">
        <f>30375.92+23533.72</f>
        <v>53909.64</v>
      </c>
      <c r="F760" s="52">
        <f t="shared" si="190"/>
        <v>203.09110416597599</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125098.14</v>
      </c>
      <c r="E762" s="242">
        <v>127273.95</v>
      </c>
      <c r="F762" s="52">
        <f t="shared" si="190"/>
        <v>101.73928245455927</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v>300000</v>
      </c>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103236.38</v>
      </c>
      <c r="E790" s="242">
        <v>48492.39</v>
      </c>
      <c r="F790" s="52">
        <f t="shared" si="190"/>
        <v>46.972191392220452</v>
      </c>
    </row>
    <row r="791" spans="1:6" ht="24" x14ac:dyDescent="0.2">
      <c r="A791" s="53" t="s">
        <v>1562</v>
      </c>
      <c r="B791" s="85" t="s">
        <v>1563</v>
      </c>
      <c r="C791" s="50" t="s">
        <v>1562</v>
      </c>
      <c r="D791" s="242">
        <v>11494.15</v>
      </c>
      <c r="E791" s="242">
        <v>12301.31</v>
      </c>
      <c r="F791" s="52">
        <f t="shared" si="190"/>
        <v>107.02235485007591</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45976.59</v>
      </c>
      <c r="E794" s="242">
        <v>1160.1400000000001</v>
      </c>
      <c r="F794" s="52">
        <f t="shared" si="190"/>
        <v>2.5233276326060721</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453739.45</v>
      </c>
      <c r="E823" s="242">
        <f>565053.54+2700</f>
        <v>567753.54</v>
      </c>
      <c r="F823" s="52">
        <f t="shared" si="190"/>
        <v>125.12765641162567</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3301.68</v>
      </c>
      <c r="E827" s="242">
        <v>4594.2</v>
      </c>
      <c r="F827" s="52">
        <f t="shared" si="190"/>
        <v>139.14734317074945</v>
      </c>
    </row>
    <row r="828" spans="1:6" ht="12.75" customHeight="1" x14ac:dyDescent="0.2">
      <c r="A828" s="53" t="s">
        <v>1635</v>
      </c>
      <c r="B828" s="85" t="s">
        <v>1636</v>
      </c>
      <c r="C828" s="50" t="s">
        <v>1635</v>
      </c>
      <c r="D828" s="242">
        <v>0</v>
      </c>
      <c r="E828" s="242">
        <f>85116.69+11949.39</f>
        <v>97066.08</v>
      </c>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6273645.9000000004</v>
      </c>
      <c r="E830" s="242">
        <v>7290933.2400000002</v>
      </c>
      <c r="F830" s="52">
        <f t="shared" si="190"/>
        <v>116.21524957282017</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106904.01</v>
      </c>
      <c r="E841" s="242"/>
      <c r="F841" s="52">
        <f t="shared" si="190"/>
        <v>0</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7526.71</v>
      </c>
      <c r="E846" s="242">
        <v>14931.69</v>
      </c>
      <c r="F846" s="52">
        <f t="shared" si="190"/>
        <v>198.38269310229833</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3392664.93</v>
      </c>
      <c r="E886" s="242">
        <v>7019452.3899999997</v>
      </c>
      <c r="F886" s="52">
        <f t="shared" si="190"/>
        <v>206.90084446388281</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326591.01</v>
      </c>
      <c r="E915" s="242">
        <v>405139.26</v>
      </c>
      <c r="F915" s="52">
        <f t="shared" si="190"/>
        <v>124.0509529028371</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1791757.91</v>
      </c>
      <c r="E953" s="242"/>
      <c r="F953" s="52">
        <f t="shared" si="190"/>
        <v>0</v>
      </c>
    </row>
    <row r="954" spans="1:6" ht="24" x14ac:dyDescent="0.2">
      <c r="A954" s="53">
        <v>54432</v>
      </c>
      <c r="B954" s="85" t="s">
        <v>1887</v>
      </c>
      <c r="C954" s="50" t="s">
        <v>1888</v>
      </c>
      <c r="D954" s="242">
        <v>1064644.69</v>
      </c>
      <c r="E954" s="242">
        <v>1064552.73</v>
      </c>
      <c r="F954" s="52">
        <f t="shared" si="190"/>
        <v>99.991362376493896</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3253.95</v>
      </c>
      <c r="E968" s="242">
        <v>1131509.08</v>
      </c>
      <c r="F968" s="52" t="str">
        <f t="shared" si="190"/>
        <v>&gt;&gt;100</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7" t="s">
        <v>1945</v>
      </c>
      <c r="B983" s="348"/>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5"/>
      <c r="E994" s="346"/>
      <c r="F994" s="71"/>
    </row>
    <row r="995" spans="1:6" ht="15" customHeight="1" x14ac:dyDescent="0.2">
      <c r="A995" s="188"/>
      <c r="B995" s="211"/>
      <c r="C995" s="221"/>
      <c r="D995" s="345"/>
      <c r="E995" s="346"/>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20" workbookViewId="0">
      <selection activeCell="E164" sqref="E164"/>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3" t="s">
        <v>32</v>
      </c>
      <c r="B2" s="354"/>
      <c r="C2" s="354"/>
      <c r="D2" s="354"/>
      <c r="E2" s="354"/>
      <c r="F2" s="354"/>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6" t="s">
        <v>1969</v>
      </c>
      <c r="B5" s="357"/>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314332468.86000001</v>
      </c>
      <c r="E6" s="229">
        <f t="shared" si="0"/>
        <v>332797019.25999999</v>
      </c>
      <c r="F6" s="230">
        <f t="shared" ref="F6:F260" si="1">IF(D6&gt;0,IF(E6/D6&gt;=100,"&gt;&gt;100",E6/D6*100),"-")</f>
        <v>105.87421034389671</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241867358.17000005</v>
      </c>
      <c r="E7" s="104">
        <f t="shared" si="2"/>
        <v>254176969.36999997</v>
      </c>
      <c r="F7" s="93">
        <f t="shared" si="1"/>
        <v>105.08940573591082</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81922883.900000006</v>
      </c>
      <c r="E8" s="104">
        <f>E9+E10-E11</f>
        <v>85529053.530000001</v>
      </c>
      <c r="F8" s="93">
        <f t="shared" si="1"/>
        <v>104.40190757249452</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71406065.230000004</v>
      </c>
      <c r="E9" s="247">
        <v>75223854.790000007</v>
      </c>
      <c r="F9" s="93">
        <f t="shared" si="1"/>
        <v>105.34659002383459</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21517382.329999998</v>
      </c>
      <c r="E10" s="247">
        <v>21916202.690000001</v>
      </c>
      <c r="F10" s="93">
        <f t="shared" si="1"/>
        <v>101.85347991629985</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11000563.66</v>
      </c>
      <c r="E11" s="247">
        <v>11611003.949999999</v>
      </c>
      <c r="F11" s="93">
        <f t="shared" si="1"/>
        <v>105.54917283211284</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123717608.61000003</v>
      </c>
      <c r="E12" s="104">
        <f t="shared" si="3"/>
        <v>128789849.87999997</v>
      </c>
      <c r="F12" s="93">
        <f t="shared" si="1"/>
        <v>104.09985395530022</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120911935.44000003</v>
      </c>
      <c r="E13" s="104">
        <f t="shared" si="4"/>
        <v>123370933.90999997</v>
      </c>
      <c r="F13" s="93">
        <f t="shared" si="1"/>
        <v>102.03371028761686</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11649936.949999999</v>
      </c>
      <c r="E14" s="247">
        <f>2344258.76+8416944.31+625029.4+157193.65+35626.39+641836.9</f>
        <v>12220889.410000002</v>
      </c>
      <c r="F14" s="93">
        <f t="shared" si="1"/>
        <v>104.90090600876603</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52336237.950000003</v>
      </c>
      <c r="E15" s="247">
        <f>1236310.68+271991.01+302508.68+102864.3+85888.19+222162.87+23842.91+197960.83+6570378.89+216192.18+1268558.57+1107437.74+141684.05+6626929.08+656551.39+744500.11+548999.53+403583.97+65068.95+673269.15+835736.28+4271583.2+376334.33+14920685.81+53111.73+5919345.87+64365.47+2589344.1+3370145.8+4033001.04+313259.1+28170.26</f>
        <v>58241766.069999985</v>
      </c>
      <c r="F15" s="93">
        <f t="shared" si="1"/>
        <v>111.28382235964666</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129368750.58</v>
      </c>
      <c r="E16" s="247">
        <f>116644455.2+12700700.09+150185.55+406944.2</f>
        <v>129902285.04000001</v>
      </c>
      <c r="F16" s="93">
        <f t="shared" si="1"/>
        <v>100.41241370702585</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21759165.27</v>
      </c>
      <c r="E17" s="247">
        <f>55075.7+8146250.19+31430.09+46728.97+79503.1+37593.92+83066.98+368933.8+371764.63+549630.29+285354.04+358351.58+159267.37+2516587.78+14657.16+3348502.71+118146.4+138230.69+55682.05+118208.91+109003.45+314428.54+11581.23+1274380.86+1045578.41+86485.09+3393523.59+2633.39+140265.64+387215.51+0</f>
        <v>23648062.07</v>
      </c>
      <c r="F17" s="93">
        <f t="shared" si="1"/>
        <v>108.68092491858718</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94202155.310000002</v>
      </c>
      <c r="E18" s="247">
        <v>100642068.68000001</v>
      </c>
      <c r="F18" s="93">
        <f t="shared" si="1"/>
        <v>106.83626966793653</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2373252.899999999</v>
      </c>
      <c r="E19" s="104">
        <f t="shared" si="5"/>
        <v>4089876.46</v>
      </c>
      <c r="F19" s="93">
        <f t="shared" si="1"/>
        <v>172.3320957492563</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2593409.0499999998</v>
      </c>
      <c r="E20" s="247">
        <v>3629856.66</v>
      </c>
      <c r="F20" s="93">
        <f t="shared" si="1"/>
        <v>139.96467930888113</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1336487.18</v>
      </c>
      <c r="E21" s="247">
        <v>2183124.27</v>
      </c>
      <c r="F21" s="93">
        <f t="shared" si="1"/>
        <v>163.34793948416325</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222426.11</v>
      </c>
      <c r="E22" s="247">
        <v>222504.36</v>
      </c>
      <c r="F22" s="93">
        <f t="shared" si="1"/>
        <v>100.03518022232191</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138872.23000000001</v>
      </c>
      <c r="E24" s="247">
        <v>141418.45000000001</v>
      </c>
      <c r="F24" s="93">
        <f t="shared" si="1"/>
        <v>101.83349831712214</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157102.76999999999</v>
      </c>
      <c r="E25" s="247">
        <f>65793.86+62990.46+32060.52</f>
        <v>160844.84</v>
      </c>
      <c r="F25" s="93">
        <f t="shared" si="1"/>
        <v>102.38192490176972</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1251238.24</v>
      </c>
      <c r="E26" s="247">
        <v>1751511.59</v>
      </c>
      <c r="F26" s="93">
        <f t="shared" si="1"/>
        <v>139.98226189122863</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3326282.68</v>
      </c>
      <c r="E28" s="247">
        <f>3993705.59+5678.12</f>
        <v>3999383.71</v>
      </c>
      <c r="F28" s="93">
        <f t="shared" si="1"/>
        <v>120.23583365440244</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41992.58</v>
      </c>
      <c r="E29" s="104">
        <f t="shared" si="6"/>
        <v>34433.32</v>
      </c>
      <c r="F29" s="93">
        <f t="shared" si="1"/>
        <v>81.998581654187475</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136715.28</v>
      </c>
      <c r="E30" s="247">
        <v>77198.75</v>
      </c>
      <c r="F30" s="93">
        <f t="shared" si="1"/>
        <v>56.466804588338626</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94722.7</v>
      </c>
      <c r="E34" s="247">
        <v>42765.43</v>
      </c>
      <c r="F34" s="93">
        <f t="shared" si="1"/>
        <v>45.14802681933687</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238768.19</v>
      </c>
      <c r="E35" s="104">
        <f t="shared" si="7"/>
        <v>285070.26</v>
      </c>
      <c r="F35" s="93">
        <f t="shared" si="1"/>
        <v>119.39205972118816</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v>0</v>
      </c>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238768.19</v>
      </c>
      <c r="E37" s="247">
        <v>285070.26</v>
      </c>
      <c r="F37" s="93">
        <f t="shared" si="1"/>
        <v>119.39205972118816</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6870.4</v>
      </c>
      <c r="E41" s="104">
        <f t="shared" si="8"/>
        <v>6870.4</v>
      </c>
      <c r="F41" s="93">
        <f t="shared" si="1"/>
        <v>100</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6870.4</v>
      </c>
      <c r="E42" s="247">
        <v>6870.4</v>
      </c>
      <c r="F42" s="93">
        <f t="shared" si="1"/>
        <v>100</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144789.09999999986</v>
      </c>
      <c r="E45" s="104">
        <f t="shared" si="9"/>
        <v>1002665.53</v>
      </c>
      <c r="F45" s="93">
        <f t="shared" si="1"/>
        <v>692.50069929297229</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282410.71000000002</v>
      </c>
      <c r="E47" s="247">
        <f>284551.21+894599.83</f>
        <v>1179151.04</v>
      </c>
      <c r="F47" s="93">
        <f t="shared" si="1"/>
        <v>417.53056744908861</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1601143.97</v>
      </c>
      <c r="E48" s="247">
        <v>1624097.63</v>
      </c>
      <c r="F48" s="93">
        <f t="shared" si="1"/>
        <v>101.43357876806043</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1947.71</v>
      </c>
      <c r="E49" s="247">
        <v>1947.71</v>
      </c>
      <c r="F49" s="93">
        <f t="shared" si="1"/>
        <v>100</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1740713.29</v>
      </c>
      <c r="E50" s="247">
        <f>272400.68+1530130.17</f>
        <v>1802530.8499999999</v>
      </c>
      <c r="F50" s="93">
        <f t="shared" si="1"/>
        <v>103.55127753405043</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117569.46</v>
      </c>
      <c r="E54" s="247">
        <v>113108.76</v>
      </c>
      <c r="F54" s="93">
        <f t="shared" si="1"/>
        <v>96.205902451197773</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117569.46</v>
      </c>
      <c r="E55" s="247">
        <v>113108.76</v>
      </c>
      <c r="F55" s="93">
        <f t="shared" si="1"/>
        <v>96.205902451197773</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36226865.659999996</v>
      </c>
      <c r="E56" s="104">
        <f t="shared" si="11"/>
        <v>39858065.960000001</v>
      </c>
      <c r="F56" s="93">
        <f t="shared" si="1"/>
        <v>110.02350116093373</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34482023.189999998</v>
      </c>
      <c r="E57" s="247">
        <v>39837162.119999997</v>
      </c>
      <c r="F57" s="93">
        <f t="shared" si="1"/>
        <v>115.53023411791285</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1744842.47</v>
      </c>
      <c r="E58" s="247">
        <v>20903.84</v>
      </c>
      <c r="F58" s="93">
        <f t="shared" si="1"/>
        <v>1.1980359464771626</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72465110.689999998</v>
      </c>
      <c r="E68" s="104">
        <f t="shared" si="13"/>
        <v>78620049.889999986</v>
      </c>
      <c r="F68" s="93">
        <f t="shared" si="1"/>
        <v>108.49365872955102</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2442563.1800000002</v>
      </c>
      <c r="E69" s="104">
        <f t="shared" si="14"/>
        <v>13182995.389999999</v>
      </c>
      <c r="F69" s="93">
        <f t="shared" si="1"/>
        <v>539.71972958341235</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2442353.9300000002</v>
      </c>
      <c r="E70" s="104">
        <f t="shared" si="15"/>
        <v>13176367.549999999</v>
      </c>
      <c r="F70" s="93">
        <f t="shared" si="1"/>
        <v>539.49459937610266</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2442353.9300000002</v>
      </c>
      <c r="E72" s="247">
        <f>13159502.87+5796.87+11067.81</f>
        <v>13176367.549999999</v>
      </c>
      <c r="F72" s="93">
        <f t="shared" si="1"/>
        <v>539.49459937610266</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209.25</v>
      </c>
      <c r="E75" s="247">
        <v>5978.91</v>
      </c>
      <c r="F75" s="93">
        <f t="shared" si="1"/>
        <v>2857.3046594982079</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0</v>
      </c>
      <c r="E76" s="247">
        <v>648.92999999999995</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1176690.82</v>
      </c>
      <c r="E78" s="104">
        <f>E79+SUM(E82:E84)-E85+E86</f>
        <v>1250755.28</v>
      </c>
      <c r="F78" s="93">
        <f t="shared" si="1"/>
        <v>106.29430082576832</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162004.88</v>
      </c>
      <c r="E79" s="104">
        <f t="shared" si="16"/>
        <v>162004.88</v>
      </c>
      <c r="F79" s="93">
        <f t="shared" si="1"/>
        <v>100</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162004.88</v>
      </c>
      <c r="E80" s="247">
        <v>162004.88</v>
      </c>
      <c r="F80" s="93">
        <f t="shared" si="1"/>
        <v>100</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431.63</v>
      </c>
      <c r="E84" s="247">
        <v>4370.1899999999996</v>
      </c>
      <c r="F84" s="93">
        <f t="shared" si="1"/>
        <v>1012.4852304056715</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1014254.31</v>
      </c>
      <c r="E86" s="247">
        <v>1084380.21</v>
      </c>
      <c r="F86" s="93">
        <f t="shared" si="1"/>
        <v>106.91403519892361</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2606392.83</v>
      </c>
      <c r="E87" s="104">
        <f t="shared" si="17"/>
        <v>2866956.76</v>
      </c>
      <c r="F87" s="93">
        <f t="shared" si="1"/>
        <v>109.99710891623347</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2606392.83</v>
      </c>
      <c r="E88" s="104">
        <f t="shared" si="18"/>
        <v>2866956.76</v>
      </c>
      <c r="F88" s="93">
        <f t="shared" si="1"/>
        <v>109.99710891623347</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2606392.83</v>
      </c>
      <c r="E89" s="247">
        <v>2866956.76</v>
      </c>
      <c r="F89" s="93">
        <f t="shared" si="1"/>
        <v>109.99710891623347</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49806602.960000001</v>
      </c>
      <c r="E134" s="104">
        <f t="shared" si="23"/>
        <v>49806602.960000001</v>
      </c>
      <c r="F134" s="93">
        <f t="shared" si="1"/>
        <v>100</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49806602.960000001</v>
      </c>
      <c r="E135" s="104">
        <f t="shared" si="24"/>
        <v>49806602.960000001</v>
      </c>
      <c r="F135" s="93">
        <f t="shared" si="1"/>
        <v>100</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49806602.960000001</v>
      </c>
      <c r="E139" s="247">
        <v>49806602.960000001</v>
      </c>
      <c r="F139" s="93">
        <f t="shared" si="1"/>
        <v>100</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15610878.43</v>
      </c>
      <c r="E146" s="104">
        <f t="shared" si="26"/>
        <v>8443015.049999997</v>
      </c>
      <c r="F146" s="93">
        <f t="shared" si="1"/>
        <v>54.084176543036456</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2293384.91</v>
      </c>
      <c r="E147" s="247">
        <v>2013355.27</v>
      </c>
      <c r="F147" s="93">
        <f t="shared" si="1"/>
        <v>87.789679840528805</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5674720.5300000003</v>
      </c>
      <c r="E149" s="104">
        <f t="shared" si="27"/>
        <v>1800981.76</v>
      </c>
      <c r="F149" s="93">
        <f t="shared" si="1"/>
        <v>31.736924320394682</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281390.31</v>
      </c>
      <c r="E151" s="247">
        <f>269.99+174096.18</f>
        <v>174366.16999999998</v>
      </c>
      <c r="F151" s="93">
        <f t="shared" si="1"/>
        <v>61.965946872868507</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120496.79</v>
      </c>
      <c r="E152" s="247">
        <f>143573.48+3513.32</f>
        <v>147086.80000000002</v>
      </c>
      <c r="F152" s="93">
        <f t="shared" si="1"/>
        <v>122.06698618278547</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64080.14</v>
      </c>
      <c r="E153" s="247">
        <v>62024.08</v>
      </c>
      <c r="F153" s="93">
        <f t="shared" si="1"/>
        <v>96.791423988774056</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1254.67</v>
      </c>
      <c r="E154" s="247">
        <v>0</v>
      </c>
      <c r="F154" s="93">
        <f t="shared" si="1"/>
        <v>0</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5207498.62</v>
      </c>
      <c r="E157" s="247">
        <v>1417504.71</v>
      </c>
      <c r="F157" s="93">
        <f t="shared" si="1"/>
        <v>27.220452916797893</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11034808.08</v>
      </c>
      <c r="E158" s="247">
        <v>9491169.6799999997</v>
      </c>
      <c r="F158" s="93">
        <f t="shared" si="1"/>
        <v>86.011189421610666</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13468356.279999999</v>
      </c>
      <c r="E159" s="247">
        <v>11307484.619999999</v>
      </c>
      <c r="F159" s="93">
        <f t="shared" si="1"/>
        <v>83.955936306727992</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0</v>
      </c>
      <c r="E160" s="247">
        <v>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18115.830000000002</v>
      </c>
      <c r="E162" s="247">
        <v>4541.54</v>
      </c>
      <c r="F162" s="93">
        <f t="shared" si="1"/>
        <v>25.069455829514848</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16878507.199999999</v>
      </c>
      <c r="E163" s="247">
        <v>16174517.82</v>
      </c>
      <c r="F163" s="93">
        <f t="shared" si="1"/>
        <v>95.829077941205611</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486660.98000000004</v>
      </c>
      <c r="E164" s="104">
        <f t="shared" si="28"/>
        <v>2710262.49</v>
      </c>
      <c r="F164" s="93">
        <f t="shared" si="1"/>
        <v>556.90975882225041</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57367.76</v>
      </c>
      <c r="E165" s="247">
        <v>3843.77</v>
      </c>
      <c r="F165" s="93">
        <f t="shared" si="1"/>
        <v>6.7002267475669255</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559757.93000000005</v>
      </c>
      <c r="E166" s="247">
        <v>2828938.97</v>
      </c>
      <c r="F166" s="93">
        <f t="shared" si="1"/>
        <v>505.38613539606308</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130464.71</v>
      </c>
      <c r="E169" s="247">
        <v>122520.25</v>
      </c>
      <c r="F169" s="93">
        <f t="shared" si="1"/>
        <v>93.91064449535817</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335321.49</v>
      </c>
      <c r="E170" s="104">
        <f t="shared" si="29"/>
        <v>359461.96</v>
      </c>
      <c r="F170" s="93">
        <f t="shared" si="1"/>
        <v>107.1992015781631</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335321.49</v>
      </c>
      <c r="E173" s="247">
        <v>359461.96</v>
      </c>
      <c r="F173" s="93">
        <f t="shared" si="1"/>
        <v>107.1992015781631</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1" t="s">
        <v>2268</v>
      </c>
      <c r="B174" s="352"/>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314332468.86000001</v>
      </c>
      <c r="E175" s="104">
        <f t="shared" si="30"/>
        <v>332797019.25999999</v>
      </c>
      <c r="F175" s="93">
        <f t="shared" si="1"/>
        <v>105.87421034389671</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17848624.530000001</v>
      </c>
      <c r="E176" s="104">
        <f t="shared" si="31"/>
        <v>19418468.780000001</v>
      </c>
      <c r="F176" s="93">
        <f t="shared" si="1"/>
        <v>108.79532340075507</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5432725.9900000002</v>
      </c>
      <c r="E177" s="104">
        <f t="shared" si="32"/>
        <v>4060154.88</v>
      </c>
      <c r="F177" s="93">
        <f t="shared" si="1"/>
        <v>74.73513089880683</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328973.43</v>
      </c>
      <c r="E178" s="247">
        <v>354350.11</v>
      </c>
      <c r="F178" s="93">
        <f t="shared" si="1"/>
        <v>107.71389956933604</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3064371.05</v>
      </c>
      <c r="E179" s="247">
        <f>1915160.16+39.81+38305.02</f>
        <v>1953504.99</v>
      </c>
      <c r="F179" s="93">
        <f t="shared" si="1"/>
        <v>63.748970282172593</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648.98</v>
      </c>
      <c r="E180" s="104">
        <f t="shared" si="33"/>
        <v>480.53</v>
      </c>
      <c r="F180" s="93">
        <f t="shared" si="1"/>
        <v>74.043884249129405</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648.98</v>
      </c>
      <c r="E183" s="247">
        <v>480.53</v>
      </c>
      <c r="F183" s="93">
        <f t="shared" si="1"/>
        <v>74.043884249129405</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204798.16</v>
      </c>
      <c r="E184" s="247">
        <v>64654.2</v>
      </c>
      <c r="F184" s="93">
        <f t="shared" si="1"/>
        <v>31.569717227928219</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44577.07</v>
      </c>
      <c r="E186" s="247">
        <v>41628.35</v>
      </c>
      <c r="F186" s="93">
        <f t="shared" si="1"/>
        <v>93.385119300124472</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430871.08</v>
      </c>
      <c r="E187" s="247">
        <f>216980.77+29165.68</f>
        <v>246146.44999999998</v>
      </c>
      <c r="F187" s="93">
        <f t="shared" si="1"/>
        <v>57.127633165818416</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1358486.22</v>
      </c>
      <c r="E188" s="247">
        <f>272968.66+72188.97+521560.05+30000+693979.48-191306.91</f>
        <v>1399390.25</v>
      </c>
      <c r="F188" s="93">
        <f t="shared" si="1"/>
        <v>103.01100072991541</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3224884.93</v>
      </c>
      <c r="E189" s="247">
        <f>1191000.07+153001.89</f>
        <v>1344001.96</v>
      </c>
      <c r="F189" s="93">
        <f t="shared" si="1"/>
        <v>41.675966404171824</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9191013.6099999994</v>
      </c>
      <c r="E206" s="104">
        <f t="shared" si="37"/>
        <v>14014311.939999999</v>
      </c>
      <c r="F206" s="93">
        <f t="shared" si="1"/>
        <v>152.47841570762293</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9191013.6099999994</v>
      </c>
      <c r="E207" s="104">
        <f t="shared" si="38"/>
        <v>14014311.939999999</v>
      </c>
      <c r="F207" s="93">
        <f t="shared" si="1"/>
        <v>152.47841570762293</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8059504.54</v>
      </c>
      <c r="E212" s="247">
        <v>14014311.939999999</v>
      </c>
      <c r="F212" s="93">
        <f t="shared" si="1"/>
        <v>173.88552696317484</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1131509.07</v>
      </c>
      <c r="E217" s="247">
        <v>0</v>
      </c>
      <c r="F217" s="93">
        <f t="shared" si="1"/>
        <v>0</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296483844.32999998</v>
      </c>
      <c r="E237" s="104">
        <f t="shared" si="41"/>
        <v>313378550.48000002</v>
      </c>
      <c r="F237" s="93">
        <f t="shared" si="1"/>
        <v>105.69835641067695</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285370916.82999998</v>
      </c>
      <c r="E238" s="104">
        <f t="shared" si="42"/>
        <v>293116233.47000003</v>
      </c>
      <c r="F238" s="93">
        <f t="shared" si="1"/>
        <v>102.71412263241038</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294561930.44</v>
      </c>
      <c r="E239" s="104">
        <f t="shared" si="43"/>
        <v>307130545.41000003</v>
      </c>
      <c r="F239" s="93">
        <f t="shared" si="1"/>
        <v>104.26688369105463</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294288781.62</v>
      </c>
      <c r="E240" s="247">
        <f>307130545.41-273148.82</f>
        <v>306857396.59000003</v>
      </c>
      <c r="F240" s="93">
        <f t="shared" si="1"/>
        <v>104.27084406711407</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273148.82</v>
      </c>
      <c r="E241" s="247">
        <f>133799.81+139349.01</f>
        <v>273148.82</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9191013.6099999994</v>
      </c>
      <c r="E242" s="104">
        <f t="shared" si="44"/>
        <v>14014311.939999999</v>
      </c>
      <c r="F242" s="93">
        <f t="shared" si="1"/>
        <v>152.47841570762293</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9191013.6099999994</v>
      </c>
      <c r="E243" s="247">
        <v>14014311.939999999</v>
      </c>
      <c r="F243" s="93">
        <f t="shared" si="1"/>
        <v>152.47841570762293</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-4326565.99</v>
      </c>
      <c r="E245" s="104">
        <f t="shared" si="45"/>
        <v>9796555.0500000007</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4454009.43</v>
      </c>
      <c r="E246" s="104">
        <f t="shared" si="46"/>
        <v>34336156.93</v>
      </c>
      <c r="F246" s="93">
        <f t="shared" si="1"/>
        <v>770.90445068949941</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f>3118099.5-102034.1</f>
        <v>3016065.4</v>
      </c>
      <c r="E247" s="247">
        <v>28465029.890000001</v>
      </c>
      <c r="F247" s="93">
        <f t="shared" si="1"/>
        <v>943.78026053413839</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1437944.03</v>
      </c>
      <c r="E249" s="247">
        <v>5871127.04</v>
      </c>
      <c r="F249" s="93">
        <f t="shared" si="1"/>
        <v>408.30010887141412</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8780575.4199999999</v>
      </c>
      <c r="E250" s="104">
        <f t="shared" si="47"/>
        <v>24539601.879999999</v>
      </c>
      <c r="F250" s="93">
        <f t="shared" si="1"/>
        <v>279.4760104685713</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8780575.4199999999</v>
      </c>
      <c r="E252" s="247">
        <f>29224199.54-4684597.66</f>
        <v>24539601.879999999</v>
      </c>
      <c r="F252" s="93">
        <f t="shared" si="1"/>
        <v>279.4760104685713</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15086632.32</v>
      </c>
      <c r="E255" s="247">
        <v>7889299.2800000003</v>
      </c>
      <c r="F255" s="93">
        <f t="shared" si="1"/>
        <v>52.293309153835068</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352861.17</v>
      </c>
      <c r="E256" s="247">
        <v>2576462.6800000002</v>
      </c>
      <c r="F256" s="93">
        <f t="shared" si="1"/>
        <v>730.16327639564315</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360597680.26999998</v>
      </c>
      <c r="E259" s="104">
        <f t="shared" si="49"/>
        <v>533613228.67000002</v>
      </c>
      <c r="F259" s="93">
        <f t="shared" si="1"/>
        <v>147.98021669758202</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360597680.26999998</v>
      </c>
      <c r="E260" s="248">
        <v>533613228.67000002</v>
      </c>
      <c r="F260" s="97">
        <f t="shared" si="1"/>
        <v>147.98021669758202</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5" t="s">
        <v>1294</v>
      </c>
      <c r="B261" s="352"/>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1197274.78</v>
      </c>
      <c r="E262" s="247">
        <f>2866956.76-E263</f>
        <v>1052699.4499999997</v>
      </c>
      <c r="F262" s="93">
        <f t="shared" ref="F262:F322" si="50">IF(D262&gt;0,IF(E262/D262&gt;=100,"&gt;&gt;100",E262/D262*100),"-")</f>
        <v>87.924632472422047</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1409118.05</v>
      </c>
      <c r="E263" s="247">
        <f>1409118.05+405139.26</f>
        <v>1814257.31</v>
      </c>
      <c r="F263" s="93">
        <f t="shared" si="50"/>
        <v>128.75126466515704</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31901361.75</v>
      </c>
      <c r="E264" s="247">
        <f>24617532.87-E265</f>
        <v>23672952.949999999</v>
      </c>
      <c r="F264" s="93">
        <f t="shared" si="50"/>
        <v>74.206716112988502</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588023.88</v>
      </c>
      <c r="E265" s="247">
        <v>944579.92</v>
      </c>
      <c r="F265" s="93">
        <f t="shared" si="50"/>
        <v>160.63631973585834</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559756.25</v>
      </c>
      <c r="E266" s="247">
        <f>2828938.97-2544877.77+3843.77</f>
        <v>287904.9700000002</v>
      </c>
      <c r="F266" s="93">
        <f t="shared" si="50"/>
        <v>51.433989348042154</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57369.440000000002</v>
      </c>
      <c r="E267" s="247">
        <v>2544877.77</v>
      </c>
      <c r="F267" s="93">
        <f t="shared" si="50"/>
        <v>4435.9466817176535</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29660.14</v>
      </c>
      <c r="E268" s="247">
        <f>7106.12+24023.61</f>
        <v>31129.73</v>
      </c>
      <c r="F268" s="93">
        <f t="shared" si="50"/>
        <v>104.95476420542857</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v>
      </c>
      <c r="E269" s="247">
        <v>3500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110.11</v>
      </c>
      <c r="E270" s="247">
        <v>0</v>
      </c>
      <c r="F270" s="93">
        <f t="shared" si="50"/>
        <v>0</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984484.06</v>
      </c>
      <c r="E271" s="247">
        <f>1084380.21-E268-E269</f>
        <v>1049750.48</v>
      </c>
      <c r="F271" s="93">
        <f t="shared" si="50"/>
        <v>106.62950500183821</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2482966.29</v>
      </c>
      <c r="E287" s="247">
        <f>1816092.19-364561.69</f>
        <v>1451530.5</v>
      </c>
      <c r="F287" s="93">
        <f t="shared" si="50"/>
        <v>58.459533093379214</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2949759.7</v>
      </c>
      <c r="E288" s="247">
        <f>2464078.31+144546.07</f>
        <v>2608624.38</v>
      </c>
      <c r="F288" s="93">
        <f t="shared" si="50"/>
        <v>88.435148802121049</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699217.16</v>
      </c>
      <c r="E289" s="247">
        <v>364561.69</v>
      </c>
      <c r="F289" s="93">
        <f t="shared" si="50"/>
        <v>52.138550203773605</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2525667.77</v>
      </c>
      <c r="E290" s="247">
        <v>979440.27</v>
      </c>
      <c r="F290" s="93">
        <f t="shared" si="50"/>
        <v>38.779457917380796</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9191013.6099999994</v>
      </c>
      <c r="E294" s="247">
        <v>14014311.939999999</v>
      </c>
      <c r="F294" s="93">
        <f t="shared" si="50"/>
        <v>152.47841570762293</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225476.68</v>
      </c>
      <c r="E297" s="247">
        <f>7231.52+172666.77</f>
        <v>179898.28999999998</v>
      </c>
      <c r="F297" s="93">
        <f t="shared" si="50"/>
        <v>79.785763210634457</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30607.81</v>
      </c>
      <c r="E298" s="247">
        <v>4888.01</v>
      </c>
      <c r="F298" s="93">
        <f t="shared" si="50"/>
        <v>15.969812933365699</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213742.68</v>
      </c>
      <c r="E299" s="247">
        <f>96524.75+9917.84-8051.14</f>
        <v>98391.45</v>
      </c>
      <c r="F299" s="93">
        <f t="shared" si="50"/>
        <v>46.032664136147261</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9571.14</v>
      </c>
      <c r="E300" s="247">
        <v>107578.13</v>
      </c>
      <c r="F300" s="93">
        <f t="shared" si="50"/>
        <v>1123.9844992341561</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15179.63</v>
      </c>
      <c r="E302" s="247">
        <f>15963.56+8051.14</f>
        <v>24014.7</v>
      </c>
      <c r="F302" s="93">
        <f t="shared" si="50"/>
        <v>158.20346082216761</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15" workbookViewId="0">
      <selection activeCell="E139" sqref="E139"/>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8" t="s">
        <v>2536</v>
      </c>
      <c r="B2" s="359"/>
      <c r="C2" s="359"/>
      <c r="D2" s="359"/>
      <c r="E2" s="359"/>
      <c r="F2" s="359"/>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6074719.2800000003</v>
      </c>
      <c r="E5" s="79">
        <f t="shared" si="0"/>
        <v>6686586.8499999996</v>
      </c>
      <c r="F5" s="80">
        <f t="shared" ref="F5:F141" si="1">IF(D5&gt;0,IF(E5/D5&gt;=100,"&gt;&gt;100",E5/D5*100),"-")</f>
        <v>110.07235959058177</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5611117.1100000003</v>
      </c>
      <c r="E6" s="81">
        <f t="shared" si="2"/>
        <v>6102448.0099999998</v>
      </c>
      <c r="F6" s="63">
        <f t="shared" si="1"/>
        <v>108.75638291570071</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5478609.6299999999</v>
      </c>
      <c r="E7" s="249">
        <f>6124424.85-152055.98</f>
        <v>5972368.8699999992</v>
      </c>
      <c r="F7" s="63">
        <f t="shared" si="1"/>
        <v>109.01249173323559</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132507.48000000001</v>
      </c>
      <c r="E8" s="249">
        <f>2326140.95-1131509.08-1064552.73</f>
        <v>130079.14000000013</v>
      </c>
      <c r="F8" s="63">
        <f t="shared" si="1"/>
        <v>98.16739402183191</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463602.17</v>
      </c>
      <c r="E13" s="81">
        <f t="shared" si="4"/>
        <v>530208.66</v>
      </c>
      <c r="F13" s="63">
        <f t="shared" si="1"/>
        <v>114.36716527879929</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463602.17</v>
      </c>
      <c r="E16" s="249">
        <v>530208.66</v>
      </c>
      <c r="F16" s="63">
        <f t="shared" si="1"/>
        <v>114.36716527879929</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v>53930.18</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358642.3</v>
      </c>
      <c r="E28" s="81">
        <f t="shared" si="6"/>
        <v>316232.43</v>
      </c>
      <c r="F28" s="63">
        <f t="shared" si="1"/>
        <v>88.174883442360269</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358642.3</v>
      </c>
      <c r="E30" s="249">
        <v>316232.43</v>
      </c>
      <c r="F30" s="63">
        <f t="shared" si="1"/>
        <v>88.174883442360269</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4960008.3699999992</v>
      </c>
      <c r="E35" s="81">
        <f t="shared" si="7"/>
        <v>4528528.13</v>
      </c>
      <c r="F35" s="63">
        <f t="shared" si="1"/>
        <v>91.30081629277575</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670571.76</v>
      </c>
      <c r="E36" s="81">
        <f t="shared" si="8"/>
        <v>554296.11</v>
      </c>
      <c r="F36" s="63">
        <f t="shared" si="1"/>
        <v>82.660222673260193</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670571.76</v>
      </c>
      <c r="E37" s="249">
        <v>554296.11</v>
      </c>
      <c r="F37" s="63">
        <f t="shared" si="1"/>
        <v>82.660222673260193</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61058.34</v>
      </c>
      <c r="E54" s="81">
        <f t="shared" si="12"/>
        <v>25163.11</v>
      </c>
      <c r="F54" s="63">
        <f t="shared" si="1"/>
        <v>41.211585509858281</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61058.34</v>
      </c>
      <c r="E55" s="249">
        <v>25163.11</v>
      </c>
      <c r="F55" s="63">
        <f t="shared" si="1"/>
        <v>41.211585509858281</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51797.15</v>
      </c>
      <c r="E61" s="81">
        <f t="shared" si="13"/>
        <v>7961.8</v>
      </c>
      <c r="F61" s="63">
        <f t="shared" si="1"/>
        <v>15.371115978388772</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51797.15</v>
      </c>
      <c r="E64" s="249">
        <v>7961.8</v>
      </c>
      <c r="F64" s="63">
        <f t="shared" si="1"/>
        <v>15.371115978388772</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1221032.3599999999</v>
      </c>
      <c r="E66" s="81">
        <f t="shared" si="14"/>
        <v>50099.58</v>
      </c>
      <c r="F66" s="63">
        <f t="shared" si="1"/>
        <v>4.1030509625477913</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1128126.3899999999</v>
      </c>
      <c r="E71" s="249">
        <v>31974.58</v>
      </c>
      <c r="F71" s="63">
        <f t="shared" si="1"/>
        <v>2.8343083083093203</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92905.97</v>
      </c>
      <c r="E72" s="249">
        <v>18125</v>
      </c>
      <c r="F72" s="63">
        <f t="shared" si="1"/>
        <v>19.508972351292385</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2955548.76</v>
      </c>
      <c r="E74" s="249">
        <v>3891007.53</v>
      </c>
      <c r="F74" s="63">
        <f t="shared" si="1"/>
        <v>131.6509334124469</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3854665.1900000004</v>
      </c>
      <c r="E75" s="81">
        <f t="shared" si="15"/>
        <v>4244401</v>
      </c>
      <c r="F75" s="63">
        <f t="shared" si="1"/>
        <v>110.11075646754161</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1748113.86</v>
      </c>
      <c r="E76" s="249">
        <v>2706400.44</v>
      </c>
      <c r="F76" s="63">
        <f t="shared" si="1"/>
        <v>154.81831601060586</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952932.18</v>
      </c>
      <c r="E77" s="249">
        <v>399989.38</v>
      </c>
      <c r="F77" s="63">
        <f t="shared" si="1"/>
        <v>41.974590468757178</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877527.53</v>
      </c>
      <c r="E78" s="249">
        <v>848070.57</v>
      </c>
      <c r="F78" s="63">
        <f t="shared" si="1"/>
        <v>96.643186795518531</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16832.150000000001</v>
      </c>
      <c r="E79" s="249">
        <v>0</v>
      </c>
      <c r="F79" s="63">
        <f t="shared" si="1"/>
        <v>0</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259259.47</v>
      </c>
      <c r="E81" s="249">
        <v>289940.61</v>
      </c>
      <c r="F81" s="63">
        <f t="shared" si="1"/>
        <v>111.83414438053121</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28388717.199999999</v>
      </c>
      <c r="E82" s="81">
        <f t="shared" si="16"/>
        <v>24464244.02</v>
      </c>
      <c r="F82" s="63">
        <f t="shared" si="1"/>
        <v>86.175940419033807</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28388717.199999999</v>
      </c>
      <c r="E84" s="249">
        <v>24464244.02</v>
      </c>
      <c r="F84" s="63">
        <f t="shared" si="1"/>
        <v>86.175940419033807</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300750.45</v>
      </c>
      <c r="E89" s="81">
        <f t="shared" si="17"/>
        <v>587234.98</v>
      </c>
      <c r="F89" s="63">
        <f t="shared" si="1"/>
        <v>195.25655905086759</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252773.81</v>
      </c>
      <c r="E104" s="249">
        <v>521559.11</v>
      </c>
      <c r="F104" s="63">
        <f t="shared" si="1"/>
        <v>206.33431525204293</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47976.639999999999</v>
      </c>
      <c r="E106" s="249">
        <v>65675.87</v>
      </c>
      <c r="F106" s="63">
        <f t="shared" si="1"/>
        <v>136.89134962348342</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6291936.8200000003</v>
      </c>
      <c r="E107" s="81">
        <f t="shared" si="21"/>
        <v>6081007.9199999999</v>
      </c>
      <c r="F107" s="63">
        <f t="shared" si="1"/>
        <v>96.647631627044845</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4938265.7300000004</v>
      </c>
      <c r="E108" s="249">
        <v>4722760.47</v>
      </c>
      <c r="F108" s="63">
        <f t="shared" si="1"/>
        <v>95.636013293274104</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1353671.09</v>
      </c>
      <c r="E109" s="249">
        <v>1358247.45</v>
      </c>
      <c r="F109" s="63">
        <f t="shared" si="1"/>
        <v>100.33807030628097</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4195851.7699999996</v>
      </c>
      <c r="E114" s="81">
        <f t="shared" si="22"/>
        <v>4981123.8899999997</v>
      </c>
      <c r="F114" s="63">
        <f t="shared" si="1"/>
        <v>118.71543998800512</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3210207.19</v>
      </c>
      <c r="E115" s="81">
        <f t="shared" si="23"/>
        <v>3863227.63</v>
      </c>
      <c r="F115" s="63">
        <f t="shared" si="1"/>
        <v>120.34200290978727</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2845543.8</v>
      </c>
      <c r="E116" s="249">
        <f>3400846.12+2853.75</f>
        <v>3403699.87</v>
      </c>
      <c r="F116" s="63">
        <f t="shared" si="1"/>
        <v>119.61509325563713</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364663.39</v>
      </c>
      <c r="E117" s="249">
        <v>459527.76</v>
      </c>
      <c r="F117" s="63">
        <f t="shared" si="1"/>
        <v>126.01422917721463</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559559.64</v>
      </c>
      <c r="E126" s="249">
        <v>825413.3</v>
      </c>
      <c r="F126" s="63">
        <f t="shared" si="1"/>
        <v>147.51122865115863</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426084.94</v>
      </c>
      <c r="E128" s="249">
        <f>697622.22-405139.26</f>
        <v>292482.95999999996</v>
      </c>
      <c r="F128" s="63">
        <f t="shared" si="1"/>
        <v>68.644284869584908</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2308665.71</v>
      </c>
      <c r="E129" s="81">
        <f t="shared" si="26"/>
        <v>2582062.2400000002</v>
      </c>
      <c r="F129" s="63">
        <f t="shared" si="1"/>
        <v>111.84218784104523</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815842.67</v>
      </c>
      <c r="E130" s="81">
        <f t="shared" si="27"/>
        <v>1142626.1000000001</v>
      </c>
      <c r="F130" s="63">
        <f t="shared" si="1"/>
        <v>140.05471177426892</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815842.67</v>
      </c>
      <c r="E132" s="249">
        <f>1107667.03+34959.07</f>
        <v>1142626.1000000001</v>
      </c>
      <c r="F132" s="63">
        <f t="shared" si="1"/>
        <v>140.05471177426892</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457951.82</v>
      </c>
      <c r="E133" s="249">
        <v>436447.98</v>
      </c>
      <c r="F133" s="63">
        <f t="shared" si="1"/>
        <v>95.304344461388965</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440563.4</v>
      </c>
      <c r="E135" s="249">
        <v>438364.19</v>
      </c>
      <c r="F135" s="63">
        <f t="shared" si="1"/>
        <v>99.500818724387912</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4628.7</v>
      </c>
      <c r="E137" s="249">
        <v>1509.06</v>
      </c>
      <c r="F137" s="63">
        <f t="shared" si="1"/>
        <v>32.602242530300089</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0</v>
      </c>
      <c r="E138" s="249">
        <v>0</v>
      </c>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589679.12</v>
      </c>
      <c r="E140" s="249">
        <f>393908.83+169206.08</f>
        <v>563114.91</v>
      </c>
      <c r="F140" s="63">
        <f t="shared" si="1"/>
        <v>95.495141493224324</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56733957.090000011</v>
      </c>
      <c r="E141" s="106">
        <f t="shared" si="28"/>
        <v>54471421.460000001</v>
      </c>
      <c r="F141" s="82">
        <f t="shared" si="1"/>
        <v>96.012025696690202</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60"/>
      <c r="E143" s="361"/>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25" sqref="E25"/>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2" t="s">
        <v>2789</v>
      </c>
      <c r="B2" s="363"/>
      <c r="C2" s="363"/>
      <c r="D2" s="363"/>
      <c r="E2" s="363"/>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3314687.27</v>
      </c>
      <c r="E5" s="107">
        <f t="shared" si="0"/>
        <v>565588.74</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v>0</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3314687.27</v>
      </c>
      <c r="E22" s="108">
        <f t="shared" si="3"/>
        <v>565588.74</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3314687.27</v>
      </c>
      <c r="E23" s="108">
        <f t="shared" si="4"/>
        <v>435945.10000000003</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f>745000+1890000</f>
        <v>2635000</v>
      </c>
      <c r="E24" s="250">
        <v>430795.01</v>
      </c>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f>57070.8+87317.12+10892.7+57552+2523.92+140000+8560+480+1100+79010+28207.25+93065.23+93065.23+10000+2687.64+4728.25+2322.65+1045.18+59.3</f>
        <v>679687.27000000014</v>
      </c>
      <c r="E25" s="250">
        <f>5159.59-9.5</f>
        <v>5150.09</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129643.64</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v>129643.64</v>
      </c>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100527.49</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100527.49</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v>100527.49</v>
      </c>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4"/>
      <c r="E51" s="365"/>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19" workbookViewId="0">
      <selection activeCell="B25" sqref="B25"/>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6" t="s">
        <v>2860</v>
      </c>
      <c r="B2" s="363"/>
      <c r="C2" s="363"/>
      <c r="D2" s="363"/>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17848624.530000001</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64584392.639999993</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f>32320.29+90170.98+33811.34+107578.13+15963.56+8051.14</f>
        <v>287895.44</v>
      </c>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36728415.689999998</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f>4221204.49-32320.29</f>
        <v>4188884.2</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f>11887886.84+262625.94</f>
        <v>12150512.779999999</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124612.74</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v>592522.11</v>
      </c>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668830.52</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v>7290933.2400000002</v>
      </c>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f>1581622.9+261276.46+8647117.49+31509.06+628248.78-3564+44697.09+347285.62+181977.84-8051.14</f>
        <v>11712120.099999998</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f>14987659.59+3003872.17</f>
        <v>17991531.759999998</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9576549.75</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v>405139.26</v>
      </c>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v>9171410.4900000002</v>
      </c>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63014548.390000001</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f>31104.66+94212.39+23893.5+9571.14+15179.63</f>
        <v>173961.32</v>
      </c>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38217521.399999999</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f>4195827.81-31104.66</f>
        <v>4164723.1499999994</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f>12968327.02+295652.24</f>
        <v>13263979.26</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124781.19</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v>732666.08</v>
      </c>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671779.26</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f>7475657.88</f>
        <v>7475657.8799999999</v>
      </c>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f>1308654.24+189580.05+8986982.32+3499.91+629050.51+19812.29+18454.41-16.21+195530.99+432386.07</f>
        <v>11783934.579999998</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f>16819831.02+3049983.23</f>
        <v>19869814.25</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4753251.42</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v>405139.26</v>
      </c>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4348112.16</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19418468.779999986</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1816092.19</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1451530.5</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950130.32000000007</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f>646096.85+5.13+5.13</f>
        <v>646107.11</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f>200356.01-28.3-28.3-19.48-28.3-28.3-19.48-28.3</f>
        <v>200175.55000000005</v>
      </c>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f>787.96+8258.55+94736.87-18.58-87.34-2961.45+0.94+737.2</f>
        <v>101454.15</v>
      </c>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f>8149.29-5831.92-19.48-95.45-87.6+10.87+87.34+180.46</f>
        <v>2393.5100000000002</v>
      </c>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46.46</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f>16.9-5.13-5.13</f>
        <v>6.64</v>
      </c>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v>39.82</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5611.3</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f>5546.13</f>
        <v>5546.13</v>
      </c>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v>65.17</v>
      </c>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109760.38</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f>23652</f>
        <v>23652</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v>56942.7</v>
      </c>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v>29165.68</v>
      </c>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385982.04000000004</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f>7313.77+369844.62</f>
        <v>377158.39</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f>8225.14-7923.14</f>
        <v>301.99999999999909</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f>6569.07</f>
        <v>6569.07</v>
      </c>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f>104886.41-92317.97-6447.46-3981.68-186.72</f>
        <v>1952.5800000000024</v>
      </c>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364561.69</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f>39644.37+141394.37+3963.6</f>
        <v>185002.34</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f>6181.59+40189.2</f>
        <v>46370.789999999994</v>
      </c>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f>2488.56+15.7+32751.06+1327.23</f>
        <v>36582.550000000003</v>
      </c>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f>2633.39+3383.68+93577.9-1327.23-497.71-345.08-663.6-155.34</f>
        <v>96606.01</v>
      </c>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17602376.59</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f>3035.4+8051.14+9917.84+107578.13+15963.56</f>
        <v>144546.07</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f>3777.39+34315.65+936021.84+3754.06+434.07+24963.09+39691.11+257450.45+8204.44+2837.17+215080.75+30000+136386.07+351314.71+8147.17+47421.8+25957.26+7231.52+172666.77+4888.01+14522.93+96524.75+49886.94-2959.7+116.62+116.16+418.62-8051.14+2959.8</f>
        <v>2464078.3099999991</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f>133845.76+40975.65+763332.65+6249.91+35036.3+0</f>
        <v>979440.27000000014</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v>14014311.939999999</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1450"/>
  <sheetViews>
    <sheetView showGridLines="0" topLeftCell="A275" zoomScaleNormal="100" workbookViewId="0">
      <selection activeCell="C304" sqref="C304"/>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70" t="s">
        <v>2860</v>
      </c>
      <c r="B1" s="365"/>
      <c r="C1" s="365"/>
      <c r="D1" s="365"/>
      <c r="E1" s="71" t="s">
        <v>3002</v>
      </c>
      <c r="F1" s="71"/>
      <c r="G1" s="71"/>
      <c r="H1" s="71"/>
      <c r="I1" s="71"/>
      <c r="J1" s="71"/>
      <c r="K1" s="71"/>
      <c r="L1" s="71"/>
      <c r="M1" s="71"/>
      <c r="N1" s="71"/>
      <c r="O1" s="71"/>
      <c r="P1" s="71"/>
    </row>
    <row r="2" spans="1:16" ht="37.5" customHeight="1" x14ac:dyDescent="0.2">
      <c r="A2" s="370" t="s">
        <v>3003</v>
      </c>
      <c r="B2" s="365"/>
      <c r="C2" s="365"/>
      <c r="D2" s="365"/>
    </row>
    <row r="3" spans="1:16" ht="29.25" customHeight="1" x14ac:dyDescent="0.2">
      <c r="A3" s="125" t="s">
        <v>3004</v>
      </c>
      <c r="B3" s="126" t="s">
        <v>3005</v>
      </c>
      <c r="C3" s="127" t="s">
        <v>3006</v>
      </c>
      <c r="D3" s="123"/>
      <c r="E3" s="124">
        <f>E4+E14+E20+E277+E311+E314+E316</f>
        <v>1</v>
      </c>
      <c r="F3" s="124">
        <f>F4+F14+F20+F277+F311+F314+F316</f>
        <v>5</v>
      </c>
      <c r="G3" s="124">
        <f>IF(RefStr!C12&lt;&gt;"",INT(VALUE(MID(RefStr!C12,1,4))),0)</f>
        <v>2023</v>
      </c>
      <c r="H3" s="128">
        <f>IF(RefStr!C12&lt;&gt;"",INT(VALUE(MID(RefStr!C12,6,2))),0)</f>
        <v>12</v>
      </c>
      <c r="I3" s="129">
        <f>RefStr!C10*1</f>
        <v>22</v>
      </c>
      <c r="J3" s="130" t="str">
        <f>RefStr!H7</f>
        <v>DA</v>
      </c>
      <c r="K3" s="128" t="str">
        <f>RefStr!H9</f>
        <v>DA</v>
      </c>
      <c r="L3" s="128" t="str">
        <f>RefStr!H10</f>
        <v>DA</v>
      </c>
      <c r="M3" s="128" t="str">
        <f>RefStr!H8</f>
        <v>DA</v>
      </c>
      <c r="N3" s="128" t="str">
        <f>RefStr!H11</f>
        <v>DA</v>
      </c>
      <c r="O3" s="131">
        <f>RefStr!C6</f>
        <v>35724</v>
      </c>
      <c r="P3" s="71"/>
    </row>
    <row r="4" spans="1:16" ht="19.5" customHeight="1" x14ac:dyDescent="0.2">
      <c r="A4" s="371" t="s">
        <v>3007</v>
      </c>
      <c r="B4" s="372"/>
      <c r="C4" s="373"/>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4" t="s">
        <v>3020</v>
      </c>
      <c r="B14" s="368"/>
      <c r="C14" s="369"/>
      <c r="D14" s="123"/>
      <c r="E14" s="71">
        <f>SUM(E15:E19)</f>
        <v>1</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Pogreška</v>
      </c>
      <c r="C17" s="116" t="s">
        <v>3023</v>
      </c>
      <c r="D17" s="123"/>
      <c r="E17" s="71">
        <f t="shared" ref="E17:E18" si="5">MAX(G17:L17)</f>
        <v>1</v>
      </c>
      <c r="F17" s="71">
        <v>0</v>
      </c>
      <c r="G17" s="139">
        <f>IF(AND(H3=12,J3="DA",M3="DA",BILANCA!D246-BILANCA!D250&gt;0.001,OR(ABS(BILANCA!D246-BILANCA!D250-'PR-RAS'!D645)&gt;0.001,ABS('PR-RAS'!D646)&gt;0.001)),1,0)</f>
        <v>0</v>
      </c>
      <c r="H17" s="124">
        <f>IF(AND(H3=12,J3="DA",M3="DA",BILANCA!E246-BILANCA!E250&gt;0.001,OR(ABS(BILANCA!E246-BILANCA!E250-'PR-RAS'!E645)&gt;0.001,ABS('PR-RAS'!D646)&gt;0.001)),1,0)</f>
        <v>1</v>
      </c>
      <c r="I17" s="140">
        <f>IF(AND(H3=12,J3="DA",M3="DA",BILANCA!D250-BILANCA!D246&gt;0.001,OR(ABS(BILANCA!D250-BILANCA!D246-'PR-RAS'!D646)&gt;0.001,ABS('PR-RAS'!D645)&gt;0.001)),1,0)</f>
        <v>0</v>
      </c>
      <c r="J17" s="140">
        <f>IF(AND(H3=12,J3="DA",M3="DA",BILANCA!E250-BILANCA!E246&gt;0.001,OR(ABS(BILANCA!E250-BILANCA!E246-'PR-RAS'!E646)&gt;0.001,ABS('PR-RAS'!D645)&gt;0.001)),1,0)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7" t="s">
        <v>3026</v>
      </c>
      <c r="B20" s="368"/>
      <c r="C20" s="369"/>
      <c r="D20" s="123"/>
      <c r="E20" s="71">
        <f>SUM(E21:E276)</f>
        <v>0</v>
      </c>
      <c r="F20" s="71">
        <f>SUM(F21:F276)</f>
        <v>5</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Provjera</v>
      </c>
      <c r="C214" s="118" t="s">
        <v>3220</v>
      </c>
      <c r="D214" s="123"/>
      <c r="E214" s="71">
        <f t="shared" si="19"/>
        <v>0</v>
      </c>
      <c r="F214" s="71">
        <f t="shared" ref="F214:F276" si="20">MAX(L214:O214)</f>
        <v>1</v>
      </c>
      <c r="G214" s="71"/>
      <c r="H214" s="71"/>
      <c r="I214" s="71"/>
      <c r="J214" s="71"/>
      <c r="K214" s="71"/>
      <c r="L214" s="71">
        <f>IF(AND('PR-RAS'!D24&gt;0,'PR-RAS'!D658=0),1,0)</f>
        <v>1</v>
      </c>
      <c r="M214" s="71">
        <f>IF(AND('PR-RAS'!E24&gt;0,'PR-RAS'!E658=0),1,0)</f>
        <v>1</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3224</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Provjera</v>
      </c>
      <c r="C219" s="118" t="s">
        <v>3225</v>
      </c>
      <c r="D219" s="123"/>
      <c r="E219" s="71">
        <f t="shared" si="19"/>
        <v>0</v>
      </c>
      <c r="F219" s="71">
        <f t="shared" si="20"/>
        <v>1</v>
      </c>
      <c r="G219" s="71"/>
      <c r="H219" s="71"/>
      <c r="I219" s="71"/>
      <c r="J219" s="71"/>
      <c r="K219" s="71"/>
      <c r="L219" s="71">
        <f>IF(AND('PR-RAS'!D183&gt;0,'PR-RAS'!D720=0),1,0)</f>
        <v>0</v>
      </c>
      <c r="M219" s="71">
        <f>IF(AND('PR-RAS'!E183&gt;0,'PR-RAS'!E720=0),1,0)</f>
        <v>1</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0</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3231</v>
      </c>
      <c r="D225" s="123"/>
      <c r="E225" s="71">
        <f t="shared" si="19"/>
        <v>0</v>
      </c>
      <c r="F225" s="71">
        <f t="shared" si="20"/>
        <v>1</v>
      </c>
      <c r="G225" s="71"/>
      <c r="H225" s="71"/>
      <c r="I225" s="71"/>
      <c r="J225" s="71"/>
      <c r="K225" s="71"/>
      <c r="L225" s="71">
        <f>IF(AND('PR-RAS'!D214&gt;0,'PR-RAS'!D758=0),1,0)</f>
        <v>0</v>
      </c>
      <c r="M225" s="71">
        <f>IF(AND('PR-RAS'!E214&gt;0,'PR-RAS'!E758=0),1,0)</f>
        <v>1</v>
      </c>
      <c r="N225" s="71"/>
      <c r="O225" s="71"/>
      <c r="P225" s="71"/>
    </row>
    <row r="226" spans="1:16" ht="30" customHeight="1" x14ac:dyDescent="0.2">
      <c r="A226" s="133">
        <v>189</v>
      </c>
      <c r="B226" s="134" t="str">
        <f t="shared" si="18"/>
        <v>Provjera</v>
      </c>
      <c r="C226" s="118" t="s">
        <v>3232</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7" t="s">
        <v>32</v>
      </c>
      <c r="B277" s="368"/>
      <c r="C277" s="369"/>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7" t="s">
        <v>37</v>
      </c>
      <c r="B311" s="368"/>
      <c r="C311" s="369"/>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7" t="s">
        <v>36</v>
      </c>
      <c r="B314" s="368"/>
      <c r="C314" s="369"/>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7" t="s">
        <v>3317</v>
      </c>
      <c r="B316" s="368"/>
      <c r="C316" s="369"/>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1</v>
      </c>
    </row>
  </sheetData>
  <sheetProtection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scale="65" fitToHeight="0" orientation="portrait"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Anita Radetić</cp:lastModifiedBy>
  <cp:lastPrinted>2024-02-15T14:45:32Z</cp:lastPrinted>
  <dcterms:created xsi:type="dcterms:W3CDTF">2022-04-01T05:14:30Z</dcterms:created>
  <dcterms:modified xsi:type="dcterms:W3CDTF">2024-02-15T14:48:52Z</dcterms:modified>
</cp:coreProperties>
</file>